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<sst xmlns="http://schemas.openxmlformats.org/spreadsheetml/2006/main" count="106">
  <si>
    <t>建筑材料总重量</t>
  </si>
  <si>
    <t>钢材重量总计</t>
  </si>
  <si>
    <t>单价</t>
  </si>
  <si>
    <t>价格</t>
  </si>
  <si>
    <t>1.1.1</t>
  </si>
  <si>
    <t>Q345GJ-B重量</t>
  </si>
  <si>
    <t>1.1.2</t>
  </si>
  <si>
    <t>Q345B重量</t>
  </si>
  <si>
    <t>混凝土</t>
  </si>
  <si>
    <t>1.1.3</t>
  </si>
  <si>
    <t>Q235B重量</t>
  </si>
  <si>
    <t>建筑砂浆</t>
  </si>
  <si>
    <t>1.1.4</t>
  </si>
  <si>
    <t>C级螺栓</t>
  </si>
  <si>
    <t>清单中无此项，报价含在钢结构内</t>
  </si>
  <si>
    <t>乳胶漆</t>
  </si>
  <si>
    <t>1.1.5</t>
  </si>
  <si>
    <t>10.9及高强螺栓</t>
  </si>
  <si>
    <t>屋面卷材</t>
  </si>
  <si>
    <t>1.2</t>
  </si>
  <si>
    <t>钢筋重量总计</t>
  </si>
  <si>
    <t>石材</t>
  </si>
  <si>
    <t>1.2.1</t>
  </si>
  <si>
    <t>HPB300重量</t>
  </si>
  <si>
    <t>砌块</t>
  </si>
  <si>
    <t>1.2.2</t>
  </si>
  <si>
    <t>HRB335重量</t>
  </si>
  <si>
    <t>其他</t>
  </si>
  <si>
    <t>1.2.3</t>
  </si>
  <si>
    <t>HRB400重量</t>
  </si>
  <si>
    <t>钢材</t>
  </si>
  <si>
    <t>1.2.4</t>
  </si>
  <si>
    <t>CRB550重量</t>
  </si>
  <si>
    <t>铜</t>
  </si>
  <si>
    <t>木材</t>
  </si>
  <si>
    <t>铝合金型材</t>
  </si>
  <si>
    <t>石膏制品</t>
  </si>
  <si>
    <t>门窗玻璃</t>
  </si>
  <si>
    <t>玻璃幕墙</t>
  </si>
  <si>
    <t>1.3</t>
  </si>
  <si>
    <t>屈曲支撑重量总计</t>
  </si>
  <si>
    <t>1.3.1</t>
  </si>
  <si>
    <t>Q225B重量</t>
  </si>
  <si>
    <t>清单中无此项</t>
  </si>
  <si>
    <t>1.3.2</t>
  </si>
  <si>
    <t>屈曲支撑数量</t>
  </si>
  <si>
    <t>844.94m</t>
  </si>
  <si>
    <t>8120元/米</t>
  </si>
  <si>
    <t>2.1</t>
  </si>
  <si>
    <t>砌体重量总计</t>
  </si>
  <si>
    <t>2.1.1</t>
  </si>
  <si>
    <t>横空连锁混凝土空心砌块（体积）</t>
  </si>
  <si>
    <t>1126.55+3972.51</t>
  </si>
  <si>
    <t>地下1126.55+地上3972.51</t>
  </si>
  <si>
    <t>2.1.2</t>
  </si>
  <si>
    <t>该部分砌筑砂浆</t>
  </si>
  <si>
    <t>112.09+395.26</t>
  </si>
  <si>
    <t>地下112.09+地上395.26</t>
  </si>
  <si>
    <t>2.2</t>
  </si>
  <si>
    <t>加气混凝土砌块（体积）</t>
  </si>
  <si>
    <t>2.2.1</t>
  </si>
  <si>
    <t>该部分砌筑砂浆（体积）</t>
  </si>
  <si>
    <t>2.3</t>
  </si>
  <si>
    <t>夹芯钢板填充墙</t>
  </si>
  <si>
    <t>32537平方米</t>
  </si>
  <si>
    <t>362.81元/平方米</t>
  </si>
  <si>
    <t>2.3.1</t>
  </si>
  <si>
    <t>夹芯钢板重量</t>
  </si>
  <si>
    <t>双层3mm钢板</t>
  </si>
  <si>
    <t>2.3.2</t>
  </si>
  <si>
    <t>岩棉（体积）</t>
  </si>
  <si>
    <t>150厚岩棉</t>
  </si>
  <si>
    <t>2.3.3</t>
  </si>
  <si>
    <t>夹芯钢板连接件重量</t>
  </si>
  <si>
    <t>3.1</t>
  </si>
  <si>
    <t>混凝土重量总计</t>
  </si>
  <si>
    <t>3.1.1</t>
  </si>
  <si>
    <t>C50混凝土（体积）</t>
  </si>
  <si>
    <t>714.56元/方    钢管柱内补偿收缩混凝土</t>
  </si>
  <si>
    <t>普通C50混凝土材料费520元</t>
  </si>
  <si>
    <t>3.1.2</t>
  </si>
  <si>
    <t>C40混凝土（体积）</t>
  </si>
  <si>
    <t>普通C40混凝土材料费420元</t>
  </si>
  <si>
    <t>3.1.2.1</t>
  </si>
  <si>
    <t>补偿收缩混凝土（体积）</t>
  </si>
  <si>
    <t>3.1.2.2</t>
  </si>
  <si>
    <t>防水混凝土（体积）</t>
  </si>
  <si>
    <t>C40混凝凝土均为地下室补偿收缩混凝土+纤维混凝土其单价为672.04元，</t>
  </si>
  <si>
    <t>3.1.2.3</t>
  </si>
  <si>
    <t>纤维混凝土（体积）</t>
  </si>
  <si>
    <t>3.1.2.4</t>
  </si>
  <si>
    <t>补偿收缩+纤维混凝土（体积）</t>
  </si>
  <si>
    <t>补偿收缩混凝土另有C30楼承板部分约3169立方米</t>
  </si>
  <si>
    <t>3.2</t>
  </si>
  <si>
    <t>C30混凝土（体积）</t>
  </si>
  <si>
    <t>3.3</t>
  </si>
  <si>
    <t>C20混凝土（体积）</t>
  </si>
  <si>
    <t>以上单价均为综合单价</t>
  </si>
  <si>
    <t>混凝土外加剂防水剂fs102每方增加70元左右</t>
  </si>
  <si>
    <t>膨胀剂每方增加30元左右</t>
  </si>
  <si>
    <t>纤维每方增加60元左右</t>
  </si>
  <si>
    <t>不可利用</t>
  </si>
  <si>
    <t>可再利用</t>
  </si>
  <si>
    <t>可再循环</t>
  </si>
  <si>
    <t>7.2.5</t>
  </si>
  <si>
    <t>绿建规范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</si>
</sst>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4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3" fillId="16" borderId="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5" borderId="2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0" fontId="5" fillId="4" borderId="1" applyNumberFormat="0" applyAlignment="0" applyProtection="0">
      <alignment vertical="center"/>
    </xf>
    <xf numFmtId="0" fontId="15" fillId="21" borderId="5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justify" vertical="center"/>
    </xf>
    <xf numFmtId="176" fontId="0" fillId="0" borderId="0" xfId="0" applyNumberFormat="1">
      <alignment vertical="center"/>
    </xf>
    <xf numFmtId="0" fontId="0" fillId="0" borderId="0" xfId="0" applyNumberFormat="1" applyAlignment="1">
      <alignment vertical="center"/>
    </xf>
    <xf numFmtId="49" fontId="0" fillId="0" borderId="0" xfId="0" applyNumberFormat="1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48"/>
  <sheetViews>
    <sheetView zoomScale="80" zoomScaleNormal="80" workbookViewId="0">
      <selection activeCell="C42" sqref="C42"/>
    </sheetView>
  </sheetViews>
  <sheetFormatPr defaultColWidth="9" defaultRowHeight="13.5"/>
  <cols>
    <col min="1" max="1" width="9" style="5"/>
    <col min="2" max="2" width="32.25" customWidth="1"/>
    <col min="3" max="3" width="16.625" customWidth="1"/>
    <col min="4" max="4" width="24.375" customWidth="1"/>
    <col min="5" max="5" width="13.125" customWidth="1"/>
    <col min="6" max="6" width="17.125" customWidth="1"/>
    <col min="7" max="12" width="9" customWidth="1"/>
    <col min="16" max="17" width="12.625"/>
  </cols>
  <sheetData>
    <row r="1" spans="2:2">
      <c r="B1" t="s">
        <v>0</v>
      </c>
    </row>
    <row r="2" spans="1:6">
      <c r="A2" s="5">
        <v>1.1</v>
      </c>
      <c r="B2" t="s">
        <v>1</v>
      </c>
      <c r="D2" t="s">
        <v>2</v>
      </c>
      <c r="F2" t="s">
        <v>3</v>
      </c>
    </row>
    <row r="3" spans="1:4">
      <c r="A3" s="5" t="s">
        <v>4</v>
      </c>
      <c r="B3" t="s">
        <v>5</v>
      </c>
      <c r="C3">
        <v>6900</v>
      </c>
      <c r="D3">
        <v>9260</v>
      </c>
    </row>
    <row r="4" spans="1:15">
      <c r="A4" s="5" t="s">
        <v>6</v>
      </c>
      <c r="B4" t="s">
        <v>7</v>
      </c>
      <c r="C4">
        <v>4932</v>
      </c>
      <c r="D4">
        <v>8617</v>
      </c>
      <c r="L4" t="s">
        <v>8</v>
      </c>
      <c r="M4">
        <v>22891.4</v>
      </c>
      <c r="N4">
        <v>2500</v>
      </c>
      <c r="O4">
        <v>57228500</v>
      </c>
    </row>
    <row r="5" spans="1:15">
      <c r="A5" s="5" t="s">
        <v>9</v>
      </c>
      <c r="B5" t="s">
        <v>10</v>
      </c>
      <c r="C5">
        <v>256</v>
      </c>
      <c r="D5">
        <v>8254</v>
      </c>
      <c r="L5" t="s">
        <v>11</v>
      </c>
      <c r="M5">
        <v>112.09</v>
      </c>
      <c r="N5">
        <v>2000</v>
      </c>
      <c r="O5">
        <v>224180</v>
      </c>
    </row>
    <row r="6" spans="1:15">
      <c r="A6" s="5" t="s">
        <v>12</v>
      </c>
      <c r="B6" t="s">
        <v>13</v>
      </c>
      <c r="C6" s="6" t="s">
        <v>14</v>
      </c>
      <c r="L6" t="s">
        <v>15</v>
      </c>
      <c r="M6">
        <v>7.876</v>
      </c>
      <c r="N6">
        <v>1050</v>
      </c>
      <c r="O6">
        <v>8269</v>
      </c>
    </row>
    <row r="7" spans="1:15">
      <c r="A7" s="5" t="s">
        <v>16</v>
      </c>
      <c r="B7" t="s">
        <v>17</v>
      </c>
      <c r="C7">
        <v>51792</v>
      </c>
      <c r="D7">
        <v>8.34</v>
      </c>
      <c r="L7" t="s">
        <v>18</v>
      </c>
      <c r="M7">
        <v>124.686</v>
      </c>
      <c r="N7">
        <v>1050</v>
      </c>
      <c r="O7">
        <v>130930</v>
      </c>
    </row>
    <row r="8" spans="1:15">
      <c r="A8" s="5" t="s">
        <v>19</v>
      </c>
      <c r="B8" t="s">
        <v>20</v>
      </c>
      <c r="D8" t="s">
        <v>2</v>
      </c>
      <c r="F8" t="s">
        <v>3</v>
      </c>
      <c r="L8" t="s">
        <v>21</v>
      </c>
      <c r="M8">
        <v>278.06</v>
      </c>
      <c r="N8">
        <v>2800</v>
      </c>
      <c r="O8">
        <v>778577</v>
      </c>
    </row>
    <row r="9" spans="1:15">
      <c r="A9" s="5" t="s">
        <v>22</v>
      </c>
      <c r="B9" t="s">
        <v>23</v>
      </c>
      <c r="C9">
        <v>24.24</v>
      </c>
      <c r="D9">
        <v>4858.51</v>
      </c>
      <c r="L9" t="s">
        <v>24</v>
      </c>
      <c r="M9">
        <v>1126.55</v>
      </c>
      <c r="N9">
        <v>960</v>
      </c>
      <c r="O9">
        <v>1081488</v>
      </c>
    </row>
    <row r="10" spans="1:16">
      <c r="A10" s="5" t="s">
        <v>25</v>
      </c>
      <c r="B10" t="s">
        <v>26</v>
      </c>
      <c r="C10">
        <v>4.789</v>
      </c>
      <c r="D10">
        <v>5125.29</v>
      </c>
      <c r="L10" t="s">
        <v>27</v>
      </c>
      <c r="O10">
        <v>694163</v>
      </c>
      <c r="P10">
        <f>SUM(O4:O10)</f>
        <v>60146107</v>
      </c>
    </row>
    <row r="11" spans="1:15">
      <c r="A11" s="5" t="s">
        <v>28</v>
      </c>
      <c r="B11" t="s">
        <v>29</v>
      </c>
      <c r="C11">
        <v>2991.61</v>
      </c>
      <c r="D11">
        <v>5397.99</v>
      </c>
      <c r="L11" t="s">
        <v>30</v>
      </c>
      <c r="M11">
        <v>1929.954</v>
      </c>
      <c r="N11">
        <v>7850</v>
      </c>
      <c r="O11">
        <v>15150138</v>
      </c>
    </row>
    <row r="12" spans="1:15">
      <c r="A12" s="5" t="s">
        <v>31</v>
      </c>
      <c r="B12" t="s">
        <v>32</v>
      </c>
      <c r="C12">
        <v>41.499</v>
      </c>
      <c r="D12">
        <v>5967.52</v>
      </c>
      <c r="L12" t="s">
        <v>33</v>
      </c>
      <c r="M12">
        <v>0.113</v>
      </c>
      <c r="N12">
        <v>8500</v>
      </c>
      <c r="O12">
        <v>962</v>
      </c>
    </row>
    <row r="13" spans="1:15">
      <c r="A13" s="7" t="s">
        <v>19</v>
      </c>
      <c r="B13" s="6" t="s">
        <v>1</v>
      </c>
      <c r="C13" s="6"/>
      <c r="D13" s="6" t="s">
        <v>2</v>
      </c>
      <c r="E13" s="6"/>
      <c r="F13" s="6" t="s">
        <v>3</v>
      </c>
      <c r="L13" t="s">
        <v>34</v>
      </c>
      <c r="M13">
        <v>840.91</v>
      </c>
      <c r="N13">
        <v>500</v>
      </c>
      <c r="O13">
        <v>420455</v>
      </c>
    </row>
    <row r="14" spans="1:15">
      <c r="A14" s="7" t="s">
        <v>4</v>
      </c>
      <c r="B14" s="6" t="s">
        <v>5</v>
      </c>
      <c r="C14" s="6"/>
      <c r="D14" s="6"/>
      <c r="E14" s="6"/>
      <c r="F14" s="6"/>
      <c r="L14" t="s">
        <v>35</v>
      </c>
      <c r="M14">
        <v>10.93</v>
      </c>
      <c r="N14">
        <v>2800</v>
      </c>
      <c r="O14">
        <v>293911</v>
      </c>
    </row>
    <row r="15" spans="1:15">
      <c r="A15" s="7" t="s">
        <v>6</v>
      </c>
      <c r="B15" s="6" t="s">
        <v>7</v>
      </c>
      <c r="C15" s="6"/>
      <c r="D15" s="6"/>
      <c r="E15" s="6"/>
      <c r="F15" s="6"/>
      <c r="L15" t="s">
        <v>36</v>
      </c>
      <c r="M15">
        <v>219.38</v>
      </c>
      <c r="N15">
        <v>1450</v>
      </c>
      <c r="O15">
        <v>318106</v>
      </c>
    </row>
    <row r="16" spans="1:15">
      <c r="A16" s="7" t="s">
        <v>9</v>
      </c>
      <c r="B16" s="6" t="s">
        <v>10</v>
      </c>
      <c r="C16" s="6"/>
      <c r="D16" s="6"/>
      <c r="E16" s="6"/>
      <c r="F16" s="6"/>
      <c r="L16" t="s">
        <v>37</v>
      </c>
      <c r="M16">
        <v>165.67</v>
      </c>
      <c r="N16">
        <v>2600</v>
      </c>
      <c r="O16">
        <v>430740</v>
      </c>
    </row>
    <row r="17" spans="1:15">
      <c r="A17" s="7" t="s">
        <v>12</v>
      </c>
      <c r="B17" s="6" t="s">
        <v>13</v>
      </c>
      <c r="C17" s="6"/>
      <c r="D17" s="6"/>
      <c r="E17" s="6"/>
      <c r="F17" s="6"/>
      <c r="L17" t="s">
        <v>38</v>
      </c>
      <c r="M17">
        <v>2126.75</v>
      </c>
      <c r="N17">
        <v>2600</v>
      </c>
      <c r="O17">
        <v>5529550</v>
      </c>
    </row>
    <row r="18" spans="1:17">
      <c r="A18" s="7" t="s">
        <v>16</v>
      </c>
      <c r="B18" s="6" t="s">
        <v>17</v>
      </c>
      <c r="C18" s="6"/>
      <c r="D18" s="6"/>
      <c r="E18" s="6"/>
      <c r="F18" s="6"/>
      <c r="L18" t="s">
        <v>27</v>
      </c>
      <c r="O18">
        <v>283411</v>
      </c>
      <c r="P18">
        <f>SUM(O11:O18)</f>
        <v>22427273</v>
      </c>
      <c r="Q18">
        <f>P18+P10</f>
        <v>82573380</v>
      </c>
    </row>
    <row r="19" spans="1:6">
      <c r="A19" s="7" t="s">
        <v>39</v>
      </c>
      <c r="B19" s="6" t="s">
        <v>40</v>
      </c>
      <c r="C19" s="6"/>
      <c r="D19" s="6" t="s">
        <v>2</v>
      </c>
      <c r="E19" s="6"/>
      <c r="F19" s="6" t="s">
        <v>3</v>
      </c>
    </row>
    <row r="20" spans="1:3">
      <c r="A20" s="5" t="s">
        <v>41</v>
      </c>
      <c r="B20" t="s">
        <v>42</v>
      </c>
      <c r="C20" t="s">
        <v>43</v>
      </c>
    </row>
    <row r="21" spans="1:4">
      <c r="A21" s="5" t="s">
        <v>44</v>
      </c>
      <c r="B21" t="s">
        <v>45</v>
      </c>
      <c r="C21" t="s">
        <v>46</v>
      </c>
      <c r="D21" t="s">
        <v>47</v>
      </c>
    </row>
    <row r="24" spans="1:6">
      <c r="A24" s="5" t="s">
        <v>48</v>
      </c>
      <c r="B24" t="s">
        <v>49</v>
      </c>
      <c r="D24" t="s">
        <v>2</v>
      </c>
      <c r="F24" t="s">
        <v>3</v>
      </c>
    </row>
    <row r="25" spans="1:7">
      <c r="A25" s="5" t="s">
        <v>50</v>
      </c>
      <c r="B25" t="s">
        <v>51</v>
      </c>
      <c r="C25" t="s">
        <v>52</v>
      </c>
      <c r="D25">
        <v>392.94</v>
      </c>
      <c r="G25" t="s">
        <v>53</v>
      </c>
    </row>
    <row r="26" spans="1:7">
      <c r="A26" s="5" t="s">
        <v>54</v>
      </c>
      <c r="B26" t="s">
        <v>55</v>
      </c>
      <c r="C26" t="s">
        <v>56</v>
      </c>
      <c r="D26">
        <v>330</v>
      </c>
      <c r="G26" t="s">
        <v>57</v>
      </c>
    </row>
    <row r="27" spans="1:7">
      <c r="A27" s="5" t="s">
        <v>58</v>
      </c>
      <c r="B27" t="s">
        <v>59</v>
      </c>
      <c r="C27">
        <v>0</v>
      </c>
      <c r="D27">
        <v>0</v>
      </c>
      <c r="F27">
        <v>0</v>
      </c>
      <c r="G27" s="6" t="s">
        <v>43</v>
      </c>
    </row>
    <row r="28" spans="1:6">
      <c r="A28" s="5" t="s">
        <v>60</v>
      </c>
      <c r="B28" t="s">
        <v>61</v>
      </c>
      <c r="C28">
        <v>0</v>
      </c>
      <c r="D28">
        <v>0</v>
      </c>
      <c r="F28">
        <v>0</v>
      </c>
    </row>
    <row r="29" spans="1:4">
      <c r="A29" s="5" t="s">
        <v>62</v>
      </c>
      <c r="B29" t="s">
        <v>63</v>
      </c>
      <c r="C29" t="s">
        <v>64</v>
      </c>
      <c r="D29" t="s">
        <v>65</v>
      </c>
    </row>
    <row r="30" spans="1:3">
      <c r="A30" s="5" t="s">
        <v>66</v>
      </c>
      <c r="B30" t="s">
        <v>67</v>
      </c>
      <c r="C30" t="s">
        <v>68</v>
      </c>
    </row>
    <row r="31" spans="1:3">
      <c r="A31" s="5" t="s">
        <v>69</v>
      </c>
      <c r="B31" t="s">
        <v>70</v>
      </c>
      <c r="C31" t="s">
        <v>71</v>
      </c>
    </row>
    <row r="32" spans="1:3">
      <c r="A32" s="5" t="s">
        <v>72</v>
      </c>
      <c r="B32" t="s">
        <v>73</v>
      </c>
      <c r="C32" t="s">
        <v>43</v>
      </c>
    </row>
    <row r="35" spans="1:6">
      <c r="A35" s="5" t="s">
        <v>74</v>
      </c>
      <c r="B35" t="s">
        <v>75</v>
      </c>
      <c r="D35" t="s">
        <v>2</v>
      </c>
      <c r="F35" t="s">
        <v>3</v>
      </c>
    </row>
    <row r="36" spans="1:16">
      <c r="A36" s="5" t="s">
        <v>76</v>
      </c>
      <c r="B36" t="s">
        <v>77</v>
      </c>
      <c r="C36">
        <v>1717.4</v>
      </c>
      <c r="D36" t="s">
        <v>78</v>
      </c>
      <c r="G36" t="s">
        <v>79</v>
      </c>
      <c r="O36">
        <f>C36+C42</f>
        <v>6976.4</v>
      </c>
      <c r="P36">
        <f>O36*25</f>
        <v>174410</v>
      </c>
    </row>
    <row r="37" spans="1:17">
      <c r="A37" s="5" t="s">
        <v>80</v>
      </c>
      <c r="B37" t="s">
        <v>81</v>
      </c>
      <c r="C37">
        <v>14545</v>
      </c>
      <c r="G37" t="s">
        <v>82</v>
      </c>
      <c r="O37">
        <f>C3+C4+C5</f>
        <v>12088</v>
      </c>
      <c r="P37">
        <f>O37*9.8</f>
        <v>118462.4</v>
      </c>
      <c r="Q37">
        <f>(C3+C4)/O37</f>
        <v>0.978821972203838</v>
      </c>
    </row>
    <row r="38" spans="1:16">
      <c r="A38" s="5" t="s">
        <v>83</v>
      </c>
      <c r="B38" t="s">
        <v>84</v>
      </c>
      <c r="C38">
        <v>14166</v>
      </c>
      <c r="O38">
        <v>3972.51</v>
      </c>
      <c r="P38">
        <f>O38*7.5</f>
        <v>29793.825</v>
      </c>
    </row>
    <row r="39" spans="1:16">
      <c r="A39" s="5" t="s">
        <v>85</v>
      </c>
      <c r="B39" t="s">
        <v>86</v>
      </c>
      <c r="C39">
        <v>14166</v>
      </c>
      <c r="G39" t="s">
        <v>87</v>
      </c>
      <c r="O39">
        <v>395.26</v>
      </c>
      <c r="P39">
        <f>O39*20</f>
        <v>7905.2</v>
      </c>
    </row>
    <row r="40" spans="1:3">
      <c r="A40" s="5" t="s">
        <v>88</v>
      </c>
      <c r="B40" t="s">
        <v>89</v>
      </c>
      <c r="C40">
        <v>14166</v>
      </c>
    </row>
    <row r="41" spans="1:17">
      <c r="A41" s="5" t="s">
        <v>90</v>
      </c>
      <c r="B41" t="s">
        <v>91</v>
      </c>
      <c r="C41">
        <v>14166</v>
      </c>
      <c r="G41" t="s">
        <v>92</v>
      </c>
      <c r="P41">
        <f>P36+P37+P38+P39</f>
        <v>330571.425</v>
      </c>
      <c r="Q41">
        <f>P37/P41</f>
        <v>0.358356442938164</v>
      </c>
    </row>
    <row r="42" spans="1:4">
      <c r="A42" s="5" t="s">
        <v>93</v>
      </c>
      <c r="B42" t="s">
        <v>94</v>
      </c>
      <c r="C42">
        <v>5259</v>
      </c>
      <c r="D42">
        <v>500.26</v>
      </c>
    </row>
    <row r="43" spans="1:4">
      <c r="A43" s="5" t="s">
        <v>95</v>
      </c>
      <c r="B43" t="s">
        <v>96</v>
      </c>
      <c r="C43">
        <v>1370</v>
      </c>
      <c r="D43">
        <v>453.17</v>
      </c>
    </row>
    <row r="45" spans="2:16">
      <c r="B45" t="s">
        <v>97</v>
      </c>
      <c r="P45">
        <f>(P36+P38+P39)/P41</f>
        <v>0.641643557061836</v>
      </c>
    </row>
    <row r="46" spans="4:4">
      <c r="D46" t="s">
        <v>98</v>
      </c>
    </row>
    <row r="47" spans="4:4">
      <c r="D47" t="s">
        <v>99</v>
      </c>
    </row>
    <row r="48" spans="4:4">
      <c r="D48" t="s">
        <v>100</v>
      </c>
    </row>
  </sheetData>
  <printOptions horizontalCentered="1" verticalCentered="1" gridLines="1"/>
  <pageMargins left="0.707638888888889" right="0.707638888888889" top="0.747916666666667" bottom="0.747916666666667" header="0.313888888888889" footer="0.313888888888889"/>
  <pageSetup paperSize="9" scale="120" fitToWidth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8"/>
  <sheetViews>
    <sheetView workbookViewId="0">
      <selection activeCell="S31" sqref="S31"/>
    </sheetView>
  </sheetViews>
  <sheetFormatPr defaultColWidth="9" defaultRowHeight="13.5" outlineLevelCol="7"/>
  <cols>
    <col min="3" max="3" width="9.375"/>
    <col min="5" max="6" width="11.5"/>
    <col min="7" max="7" width="11.5" style="3"/>
    <col min="8" max="8" width="12.625"/>
  </cols>
  <sheetData>
    <row r="1" spans="1:5">
      <c r="A1" s="4" t="s">
        <v>101</v>
      </c>
      <c r="B1" t="s">
        <v>8</v>
      </c>
      <c r="C1">
        <v>22891.4</v>
      </c>
      <c r="D1">
        <v>2500</v>
      </c>
      <c r="E1">
        <f>C1*D1</f>
        <v>57228500</v>
      </c>
    </row>
    <row r="2" spans="1:5">
      <c r="A2" s="4"/>
      <c r="B2" t="s">
        <v>11</v>
      </c>
      <c r="C2">
        <v>112.09</v>
      </c>
      <c r="D2">
        <v>2000</v>
      </c>
      <c r="E2">
        <f>C2*D2</f>
        <v>224180</v>
      </c>
    </row>
    <row r="3" spans="1:5">
      <c r="A3" s="4"/>
      <c r="B3" t="s">
        <v>15</v>
      </c>
      <c r="C3">
        <v>7.876</v>
      </c>
      <c r="D3">
        <v>1050</v>
      </c>
      <c r="E3">
        <f t="shared" ref="E3:E8" si="0">C3*D3</f>
        <v>8269.8</v>
      </c>
    </row>
    <row r="4" spans="1:5">
      <c r="A4" s="4"/>
      <c r="B4" t="s">
        <v>18</v>
      </c>
      <c r="C4">
        <v>124.686</v>
      </c>
      <c r="D4">
        <v>1050</v>
      </c>
      <c r="E4">
        <f t="shared" si="0"/>
        <v>130920.3</v>
      </c>
    </row>
    <row r="5" spans="1:5">
      <c r="A5" s="4"/>
      <c r="B5" t="s">
        <v>21</v>
      </c>
      <c r="C5">
        <v>278.06</v>
      </c>
      <c r="D5">
        <v>2800</v>
      </c>
      <c r="E5">
        <f t="shared" si="0"/>
        <v>778568</v>
      </c>
    </row>
    <row r="6" spans="1:5">
      <c r="A6" s="4"/>
      <c r="B6" t="s">
        <v>24</v>
      </c>
      <c r="C6">
        <v>1126.55</v>
      </c>
      <c r="D6">
        <v>960</v>
      </c>
      <c r="E6">
        <f t="shared" si="0"/>
        <v>1081488</v>
      </c>
    </row>
    <row r="7" spans="1:8">
      <c r="A7" s="4"/>
      <c r="B7" t="s">
        <v>27</v>
      </c>
      <c r="E7">
        <v>694163</v>
      </c>
      <c r="F7">
        <f>SUM(E1:E7)</f>
        <v>60146089.1</v>
      </c>
      <c r="G7" s="3">
        <f>F7/1000</f>
        <v>60146.0891</v>
      </c>
      <c r="H7">
        <f>G7/G18*100</f>
        <v>73.0725932057034</v>
      </c>
    </row>
    <row r="8" spans="1:5">
      <c r="A8" s="4" t="s">
        <v>102</v>
      </c>
      <c r="B8" t="s">
        <v>30</v>
      </c>
      <c r="C8">
        <v>1929.954</v>
      </c>
      <c r="D8">
        <v>7850</v>
      </c>
      <c r="E8">
        <f t="shared" si="0"/>
        <v>15150138.9</v>
      </c>
    </row>
    <row r="9" spans="1:8">
      <c r="A9" s="4"/>
      <c r="B9" t="s">
        <v>33</v>
      </c>
      <c r="C9">
        <v>0.113</v>
      </c>
      <c r="D9">
        <v>8500</v>
      </c>
      <c r="E9">
        <f t="shared" ref="E9:E14" si="1">C9*D9</f>
        <v>960.5</v>
      </c>
      <c r="F9">
        <f>E8+E9</f>
        <v>15151099.4</v>
      </c>
      <c r="G9" s="3">
        <f>F9/1000</f>
        <v>15151.0994</v>
      </c>
      <c r="H9">
        <f>G9/G18*100</f>
        <v>18.4073501642749</v>
      </c>
    </row>
    <row r="10" spans="1:5">
      <c r="A10" s="4" t="s">
        <v>103</v>
      </c>
      <c r="B10" t="s">
        <v>34</v>
      </c>
      <c r="C10">
        <v>840.91</v>
      </c>
      <c r="D10">
        <v>500</v>
      </c>
      <c r="E10">
        <f t="shared" si="1"/>
        <v>420455</v>
      </c>
    </row>
    <row r="11" spans="1:5">
      <c r="A11" s="4"/>
      <c r="B11" t="s">
        <v>35</v>
      </c>
      <c r="C11">
        <v>10.93</v>
      </c>
      <c r="D11">
        <v>2800</v>
      </c>
      <c r="E11">
        <f t="shared" si="1"/>
        <v>30604</v>
      </c>
    </row>
    <row r="12" spans="1:5">
      <c r="A12" s="4"/>
      <c r="B12" t="s">
        <v>36</v>
      </c>
      <c r="C12">
        <v>219.38</v>
      </c>
      <c r="D12">
        <v>1450</v>
      </c>
      <c r="E12">
        <f t="shared" si="1"/>
        <v>318101</v>
      </c>
    </row>
    <row r="13" spans="1:5">
      <c r="A13" s="4"/>
      <c r="B13" t="s">
        <v>37</v>
      </c>
      <c r="C13">
        <v>165.67</v>
      </c>
      <c r="D13">
        <v>2600</v>
      </c>
      <c r="E13">
        <f t="shared" si="1"/>
        <v>430742</v>
      </c>
    </row>
    <row r="14" spans="1:5">
      <c r="A14" s="4"/>
      <c r="B14" t="s">
        <v>38</v>
      </c>
      <c r="C14">
        <v>2126.75</v>
      </c>
      <c r="D14">
        <v>2600</v>
      </c>
      <c r="E14">
        <f t="shared" si="1"/>
        <v>5529550</v>
      </c>
    </row>
    <row r="15" spans="1:8">
      <c r="A15" s="4"/>
      <c r="B15" t="s">
        <v>27</v>
      </c>
      <c r="E15">
        <v>283411</v>
      </c>
      <c r="F15">
        <f>SUM(E10:E15)</f>
        <v>7012863</v>
      </c>
      <c r="G15" s="3">
        <f>F15/1000</f>
        <v>7012.863</v>
      </c>
      <c r="H15">
        <f>G15/G18*100</f>
        <v>8.52005663002167</v>
      </c>
    </row>
    <row r="18" spans="6:7">
      <c r="F18">
        <f>F7+F9+F15</f>
        <v>82310051.5</v>
      </c>
      <c r="G18" s="3">
        <f>G7+G9+G15</f>
        <v>82310.0515</v>
      </c>
    </row>
  </sheetData>
  <mergeCells count="3">
    <mergeCell ref="A1:A7"/>
    <mergeCell ref="A8:A9"/>
    <mergeCell ref="A10:A15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4"/>
  <sheetViews>
    <sheetView tabSelected="1" workbookViewId="0">
      <selection activeCell="D22" sqref="D22"/>
    </sheetView>
  </sheetViews>
  <sheetFormatPr defaultColWidth="9" defaultRowHeight="13.5" outlineLevelCol="4"/>
  <sheetData>
    <row r="1" spans="1:5">
      <c r="A1" s="1">
        <v>6900</v>
      </c>
      <c r="B1" s="1"/>
      <c r="C1" s="1"/>
      <c r="D1" s="1"/>
      <c r="E1" s="1"/>
    </row>
    <row r="2" spans="1:5">
      <c r="A2" s="1">
        <v>4932</v>
      </c>
      <c r="B2" s="1"/>
      <c r="C2" s="1"/>
      <c r="D2" s="1"/>
      <c r="E2" s="1"/>
    </row>
    <row r="3" spans="1:5">
      <c r="A3" s="1">
        <v>41.499</v>
      </c>
      <c r="B3" s="1"/>
      <c r="C3" s="1"/>
      <c r="D3" s="1"/>
      <c r="E3" s="1"/>
    </row>
    <row r="4" spans="1:5">
      <c r="A4" s="1"/>
      <c r="B4" s="1"/>
      <c r="C4" s="1"/>
      <c r="D4" s="1">
        <v>11873.499</v>
      </c>
      <c r="E4" s="1"/>
    </row>
    <row r="5" spans="1:5">
      <c r="A5" s="1"/>
      <c r="B5" s="1"/>
      <c r="C5" s="1"/>
      <c r="D5" s="1"/>
      <c r="E5" s="1"/>
    </row>
    <row r="6" spans="1:5">
      <c r="A6" s="1">
        <v>1417.4</v>
      </c>
      <c r="B6" s="1">
        <v>2.5</v>
      </c>
      <c r="C6" s="1">
        <v>3543.5</v>
      </c>
      <c r="D6" s="1"/>
      <c r="E6" s="1"/>
    </row>
    <row r="7" spans="1:5">
      <c r="A7" s="1">
        <v>2775.96</v>
      </c>
      <c r="B7" s="1">
        <v>2.5</v>
      </c>
      <c r="C7" s="1">
        <v>6939.9</v>
      </c>
      <c r="D7" s="1"/>
      <c r="E7" s="1"/>
    </row>
    <row r="8" spans="1:5">
      <c r="A8" s="1">
        <v>563.275</v>
      </c>
      <c r="B8" s="1">
        <v>0.96</v>
      </c>
      <c r="C8" s="1">
        <v>540.744</v>
      </c>
      <c r="D8" s="1"/>
      <c r="E8" s="1"/>
    </row>
    <row r="9" spans="1:5">
      <c r="A9" s="1"/>
      <c r="B9" s="1"/>
      <c r="C9" s="1"/>
      <c r="D9" s="1">
        <v>11024.144</v>
      </c>
      <c r="E9" s="1"/>
    </row>
    <row r="12" spans="1:5">
      <c r="A12" s="1"/>
      <c r="B12" s="1"/>
      <c r="C12" s="1"/>
      <c r="D12" s="1">
        <v>22897.643</v>
      </c>
      <c r="E12" s="1">
        <v>0.518546777936926</v>
      </c>
    </row>
    <row r="14" ht="14.25" spans="1:2">
      <c r="A14" s="2" t="s">
        <v>104</v>
      </c>
      <c r="B14" t="s">
        <v>105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zzz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</dc:creator>
  <cp:lastModifiedBy>zheng</cp:lastModifiedBy>
  <dcterms:created xsi:type="dcterms:W3CDTF">2014-03-16T14:54:00Z</dcterms:created>
  <dcterms:modified xsi:type="dcterms:W3CDTF">2016-12-24T14:06:57Z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2052-10.1.0.6135</vt:lpwstr>
  </property>
</Properties>
</file>