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2080" tabRatio="855" activeTab="1"/>
  </bookViews>
  <sheets>
    <sheet name="导出数据" sheetId="4" r:id="rId1"/>
    <sheet name="附录表E.0.1-1 甲类建筑判断表" sheetId="13" r:id="rId2"/>
    <sheet name="附录表E.0.3－3 计算表" sheetId="14" r:id="rId3"/>
    <sheet name="参照建筑建筑围护结构传热指标计算表" sheetId="12" r:id="rId4"/>
  </sheets>
  <definedNames>
    <definedName name="A0">导出数据!$G$9</definedName>
    <definedName name="_CDD26">导出数据!$G$18</definedName>
    <definedName name="CZ">导出数据!$G$19</definedName>
    <definedName name="F0">导出数据!$G$10</definedName>
    <definedName name="FloorNum">导出数据!$G$7</definedName>
    <definedName name="_HDD18">导出数据!$G$17</definedName>
    <definedName name="HI_Mode">导出数据!$G$8</definedName>
    <definedName name="IsStairHeating">导出数据!$G$6</definedName>
    <definedName name="K_Ground">导出数据!#REF!</definedName>
    <definedName name="K_NE_E_Wall">导出数据!#REF!</definedName>
    <definedName name="K_Roof">导出数据!#REF!</definedName>
    <definedName name="K_SE_E_Wall">导出数据!#REF!</definedName>
    <definedName name="K_SW_E_Wall">导出数据!#REF!</definedName>
    <definedName name="K_W_E_Wall">导出数据!#REF!</definedName>
    <definedName name="Lat_">导出数据!$G$5</definedName>
    <definedName name="Loc_">导出数据!$G$4</definedName>
    <definedName name="M">导出数据!$G$13</definedName>
    <definedName name="ProjName">导出数据!$G$3</definedName>
    <definedName name="Qc">导出数据!$G$22</definedName>
    <definedName name="Qh">导出数据!$G$21</definedName>
    <definedName name="RefWinRatioEast">导出数据!$G$27</definedName>
    <definedName name="RefWinRatioNorth">导出数据!$G$30</definedName>
    <definedName name="RefWinRatioSouth">导出数据!$G$28</definedName>
    <definedName name="RefWinRatioWest">导出数据!$G$29</definedName>
    <definedName name="rou">导出数据!$G$20</definedName>
    <definedName name="S">导出数据!$G$12</definedName>
    <definedName name="T_Heat">导出数据!$G$15</definedName>
    <definedName name="Ti">导出数据!$G$16</definedName>
    <definedName name="V0">导出数据!$G$11</definedName>
    <definedName name="WinRatioEast">导出数据!$G$23</definedName>
    <definedName name="WinRatioNorth">导出数据!$G$26</definedName>
    <definedName name="WinRatioSouth">导出数据!$G$24</definedName>
    <definedName name="WinRatioWest">导出数据!$G$25</definedName>
    <definedName name="Z">导出数据!$G$14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<sst xmlns="http://schemas.openxmlformats.org/spreadsheetml/2006/main" count="293" uniqueCount="181">
  <si>
    <t>导出数据列表</t>
  </si>
  <si>
    <t>导出项目</t>
  </si>
  <si>
    <t>项目名称</t>
  </si>
  <si>
    <t>项目数据</t>
  </si>
  <si>
    <t>项目说明</t>
  </si>
  <si>
    <t>工程名称   Project Name</t>
  </si>
  <si>
    <r>
      <rPr>
        <sz val="12"/>
        <rFont val="宋体"/>
        <charset val="134"/>
      </rPr>
      <t>P</t>
    </r>
    <r>
      <rPr>
        <sz val="12"/>
        <rFont val="宋体"/>
        <charset val="134"/>
      </rPr>
      <t>rojName</t>
    </r>
  </si>
  <si>
    <t>新建项目</t>
  </si>
  <si>
    <t>地点       Locus</t>
  </si>
  <si>
    <r>
      <rPr>
        <sz val="12"/>
        <rFont val="宋体"/>
        <charset val="134"/>
      </rPr>
      <t>L</t>
    </r>
    <r>
      <rPr>
        <sz val="12"/>
        <rFont val="宋体"/>
        <charset val="134"/>
      </rPr>
      <t>oc_</t>
    </r>
  </si>
  <si>
    <t>辽宁-沈阳-新民</t>
  </si>
  <si>
    <t>纬度       Lat.</t>
  </si>
  <si>
    <r>
      <rPr>
        <sz val="12"/>
        <rFont val="宋体"/>
        <charset val="134"/>
      </rPr>
      <t>L</t>
    </r>
    <r>
      <rPr>
        <sz val="12"/>
        <rFont val="宋体"/>
        <charset val="134"/>
      </rPr>
      <t>at_</t>
    </r>
  </si>
  <si>
    <t>楼梯间是否采暖 IsStairHeating</t>
  </si>
  <si>
    <t>IsStairHeating</t>
  </si>
  <si>
    <t>层数       Floor Number</t>
  </si>
  <si>
    <r>
      <rPr>
        <sz val="12"/>
        <rFont val="宋体"/>
        <charset val="134"/>
      </rPr>
      <t>Floor</t>
    </r>
    <r>
      <rPr>
        <sz val="12"/>
        <rFont val="宋体"/>
        <charset val="134"/>
      </rPr>
      <t>N</t>
    </r>
    <r>
      <rPr>
        <sz val="12"/>
        <rFont val="宋体"/>
        <charset val="134"/>
      </rPr>
      <t>um</t>
    </r>
  </si>
  <si>
    <t>外墙保温方式 ExtWall Heat Insulation Mode</t>
  </si>
  <si>
    <r>
      <rPr>
        <sz val="12"/>
        <rFont val="宋体"/>
        <charset val="134"/>
      </rPr>
      <t>H</t>
    </r>
    <r>
      <rPr>
        <sz val="12"/>
        <rFont val="宋体"/>
        <charset val="134"/>
      </rPr>
      <t>I_Mode</t>
    </r>
  </si>
  <si>
    <r>
      <rPr>
        <sz val="12"/>
        <rFont val="宋体"/>
        <charset val="134"/>
      </rPr>
      <t>0</t>
    </r>
    <r>
      <rPr>
        <sz val="12"/>
        <rFont val="宋体"/>
        <charset val="134"/>
      </rPr>
      <t>-无保温,1-外保温,2-内保温</t>
    </r>
  </si>
  <si>
    <r>
      <rPr>
        <sz val="12"/>
        <rFont val="宋体"/>
        <charset val="134"/>
      </rPr>
      <t xml:space="preserve">建筑面积   </t>
    </r>
    <r>
      <rPr>
        <sz val="12"/>
        <rFont val="宋体"/>
        <charset val="134"/>
      </rPr>
      <t>Bldg. Area</t>
    </r>
    <r>
      <rPr>
        <sz val="12"/>
        <rFont val="宋体"/>
        <charset val="134"/>
      </rPr>
      <t xml:space="preserve">   </t>
    </r>
    <r>
      <rPr>
        <sz val="12"/>
        <rFont val="宋体"/>
        <charset val="134"/>
      </rPr>
      <t xml:space="preserve">         </t>
    </r>
    <r>
      <rPr>
        <sz val="12"/>
        <rFont val="宋体"/>
        <charset val="134"/>
      </rPr>
      <t xml:space="preserve">   A</t>
    </r>
    <r>
      <rPr>
        <vertAlign val="subscript"/>
        <sz val="12"/>
        <rFont val="宋体"/>
        <charset val="134"/>
      </rPr>
      <t>0</t>
    </r>
  </si>
  <si>
    <r>
      <rPr>
        <sz val="12"/>
        <rFont val="宋体"/>
        <charset val="134"/>
      </rPr>
      <t>A</t>
    </r>
    <r>
      <rPr>
        <sz val="12"/>
        <rFont val="宋体"/>
        <charset val="134"/>
      </rPr>
      <t>0</t>
    </r>
  </si>
  <si>
    <r>
      <rPr>
        <sz val="12"/>
        <rFont val="宋体"/>
        <charset val="134"/>
      </rPr>
      <t xml:space="preserve">建筑物外表面积  </t>
    </r>
    <r>
      <rPr>
        <sz val="12"/>
        <rFont val="宋体"/>
        <charset val="134"/>
      </rPr>
      <t>Bldg. Surface Area</t>
    </r>
    <r>
      <rPr>
        <sz val="12"/>
        <rFont val="宋体"/>
        <charset val="134"/>
      </rPr>
      <t xml:space="preserve"> </t>
    </r>
    <r>
      <rPr>
        <sz val="12"/>
        <rFont val="宋体"/>
        <charset val="134"/>
      </rPr>
      <t xml:space="preserve"> </t>
    </r>
    <r>
      <rPr>
        <sz val="12"/>
        <rFont val="宋体"/>
        <charset val="134"/>
      </rPr>
      <t>F</t>
    </r>
    <r>
      <rPr>
        <vertAlign val="subscript"/>
        <sz val="12"/>
        <rFont val="宋体"/>
        <charset val="134"/>
      </rPr>
      <t>0</t>
    </r>
  </si>
  <si>
    <r>
      <rPr>
        <sz val="12"/>
        <rFont val="宋体"/>
        <charset val="134"/>
      </rPr>
      <t>F</t>
    </r>
    <r>
      <rPr>
        <sz val="12"/>
        <rFont val="宋体"/>
        <charset val="134"/>
      </rPr>
      <t>0</t>
    </r>
  </si>
  <si>
    <r>
      <rPr>
        <sz val="12"/>
        <rFont val="宋体"/>
        <charset val="134"/>
      </rPr>
      <t xml:space="preserve">建筑物体积  </t>
    </r>
    <r>
      <rPr>
        <sz val="12"/>
        <rFont val="宋体"/>
        <charset val="134"/>
      </rPr>
      <t>Bldg. Vol.</t>
    </r>
    <r>
      <rPr>
        <sz val="12"/>
        <rFont val="宋体"/>
        <charset val="134"/>
      </rPr>
      <t xml:space="preserve"> </t>
    </r>
    <r>
      <rPr>
        <sz val="12"/>
        <rFont val="宋体"/>
        <charset val="134"/>
      </rPr>
      <t xml:space="preserve">         </t>
    </r>
    <r>
      <rPr>
        <sz val="12"/>
        <rFont val="宋体"/>
        <charset val="134"/>
      </rPr>
      <t xml:space="preserve">    V</t>
    </r>
    <r>
      <rPr>
        <vertAlign val="subscript"/>
        <sz val="12"/>
        <rFont val="宋体"/>
        <charset val="134"/>
      </rPr>
      <t>0</t>
    </r>
  </si>
  <si>
    <r>
      <rPr>
        <sz val="12"/>
        <rFont val="宋体"/>
        <charset val="134"/>
      </rPr>
      <t>V</t>
    </r>
    <r>
      <rPr>
        <sz val="12"/>
        <rFont val="宋体"/>
        <charset val="134"/>
      </rPr>
      <t>0</t>
    </r>
  </si>
  <si>
    <r>
      <rPr>
        <sz val="12"/>
        <rFont val="宋体"/>
        <charset val="134"/>
      </rPr>
      <t xml:space="preserve">体形系数    </t>
    </r>
    <r>
      <rPr>
        <sz val="12"/>
        <rFont val="宋体"/>
        <charset val="134"/>
      </rPr>
      <t xml:space="preserve">                        S=</t>
    </r>
    <r>
      <rPr>
        <sz val="12"/>
        <rFont val="宋体"/>
        <charset val="134"/>
      </rPr>
      <t>F</t>
    </r>
    <r>
      <rPr>
        <vertAlign val="subscript"/>
        <sz val="12"/>
        <rFont val="宋体"/>
        <charset val="134"/>
      </rPr>
      <t>0</t>
    </r>
    <r>
      <rPr>
        <sz val="12"/>
        <rFont val="宋体"/>
        <charset val="134"/>
      </rPr>
      <t>/V</t>
    </r>
    <r>
      <rPr>
        <vertAlign val="subscript"/>
        <sz val="12"/>
        <rFont val="宋体"/>
        <charset val="134"/>
      </rPr>
      <t>0</t>
    </r>
  </si>
  <si>
    <t>S</t>
  </si>
  <si>
    <r>
      <rPr>
        <sz val="12"/>
        <rFont val="宋体"/>
        <charset val="134"/>
      </rPr>
      <t xml:space="preserve">屋顶透明部分与屋顶总面积之比 </t>
    </r>
    <r>
      <rPr>
        <sz val="12"/>
        <rFont val="宋体"/>
        <charset val="134"/>
      </rPr>
      <t xml:space="preserve">       </t>
    </r>
    <r>
      <rPr>
        <sz val="12"/>
        <rFont val="宋体"/>
        <charset val="134"/>
      </rPr>
      <t>M</t>
    </r>
  </si>
  <si>
    <t>M</t>
  </si>
  <si>
    <t>采暖期天数    Z</t>
  </si>
  <si>
    <t>Z</t>
  </si>
  <si>
    <t>采暖期日平均温度    Temperature</t>
  </si>
  <si>
    <t>T_Heat</t>
  </si>
  <si>
    <t>室内计算温度</t>
  </si>
  <si>
    <t>Ti</t>
  </si>
  <si>
    <t>采暖度日数HDD18</t>
  </si>
  <si>
    <t>HDD18</t>
  </si>
  <si>
    <t>空调度日数CDD26</t>
  </si>
  <si>
    <t>CDD26</t>
  </si>
  <si>
    <t>气候分区 CZ</t>
  </si>
  <si>
    <t>CZ</t>
  </si>
  <si>
    <t>3-严寒C区 4-寒冷A区</t>
  </si>
  <si>
    <t>空气密度</t>
  </si>
  <si>
    <t>rou</t>
  </si>
  <si>
    <r>
      <rPr>
        <sz val="12"/>
        <rFont val="宋体"/>
        <charset val="134"/>
      </rPr>
      <t>kg/m</t>
    </r>
    <r>
      <rPr>
        <vertAlign val="superscript"/>
        <sz val="12"/>
        <rFont val="宋体"/>
        <charset val="134"/>
      </rPr>
      <t>3</t>
    </r>
  </si>
  <si>
    <t>耗热量指标 Qh</t>
  </si>
  <si>
    <t>Qh</t>
  </si>
  <si>
    <t>W/㎡</t>
  </si>
  <si>
    <t>耗煤量指标 Qc</t>
  </si>
  <si>
    <t>Qc</t>
  </si>
  <si>
    <t>kg/㎡</t>
  </si>
  <si>
    <t>设计建筑窗墙面积比</t>
  </si>
  <si>
    <t>东</t>
  </si>
  <si>
    <t>WinRatioEast</t>
  </si>
  <si>
    <t>南</t>
  </si>
  <si>
    <t>WinRatioSouth</t>
  </si>
  <si>
    <t>西</t>
  </si>
  <si>
    <t>WinRatioWest</t>
  </si>
  <si>
    <t>北</t>
  </si>
  <si>
    <t>WinRatioNorth</t>
  </si>
  <si>
    <t>参照建筑窗墙面积比</t>
  </si>
  <si>
    <t>RefWinRatioEast</t>
  </si>
  <si>
    <t>RefWinRatioSouth</t>
  </si>
  <si>
    <t>RefWinRatioWest</t>
  </si>
  <si>
    <t>RefWinRatioNorth</t>
  </si>
  <si>
    <t>表E.0.1-1 甲类建筑围护结构热工性能直接判定表</t>
  </si>
  <si>
    <t>工程号</t>
  </si>
  <si>
    <t>工程名称</t>
  </si>
  <si>
    <t>建筑面积（㎡）</t>
  </si>
  <si>
    <t>归璞水奚</t>
  </si>
  <si>
    <t>设计建筑窗墙比</t>
  </si>
  <si>
    <t>窗墙比限值</t>
  </si>
  <si>
    <r>
      <rPr>
        <sz val="11"/>
        <color indexed="8"/>
        <rFont val="宋体"/>
        <charset val="134"/>
      </rPr>
      <t>设计建筑屋顶透明部分与屋顶总面积之比</t>
    </r>
    <r>
      <rPr>
        <i/>
        <sz val="11"/>
        <color indexed="8"/>
        <rFont val="宋体"/>
        <charset val="134"/>
      </rPr>
      <t>M</t>
    </r>
  </si>
  <si>
    <r>
      <rPr>
        <i/>
        <sz val="11"/>
        <color indexed="8"/>
        <rFont val="宋体"/>
        <charset val="134"/>
      </rPr>
      <t>M</t>
    </r>
    <r>
      <rPr>
        <sz val="11"/>
        <color indexed="8"/>
        <rFont val="宋体"/>
        <charset val="134"/>
      </rPr>
      <t>限值</t>
    </r>
  </si>
  <si>
    <t>南、北、东、西</t>
  </si>
  <si>
    <t>≤0.75</t>
  </si>
  <si>
    <t>≤0.30</t>
  </si>
  <si>
    <t xml:space="preserve">                        项  目
    围护结构</t>
  </si>
  <si>
    <t>设计建筑</t>
  </si>
  <si>
    <t>标准限值</t>
  </si>
  <si>
    <r>
      <rPr>
        <sz val="11"/>
        <color indexed="8"/>
        <rFont val="宋体"/>
        <charset val="134"/>
      </rPr>
      <t>传热系数K</t>
    </r>
    <r>
      <rPr>
        <sz val="8"/>
        <color indexed="8"/>
        <rFont val="宋体"/>
        <charset val="134"/>
      </rPr>
      <t>i</t>
    </r>
    <r>
      <rPr>
        <sz val="11"/>
        <color indexed="8"/>
        <rFont val="宋体"/>
        <charset val="134"/>
      </rPr>
      <t xml:space="preserve">    （W/m²·K）</t>
    </r>
  </si>
  <si>
    <t>遮阳系数SC</t>
  </si>
  <si>
    <r>
      <rPr>
        <sz val="11"/>
        <color indexed="8"/>
        <rFont val="宋体"/>
        <charset val="134"/>
      </rPr>
      <t>传热系数</t>
    </r>
    <r>
      <rPr>
        <sz val="11"/>
        <color indexed="8"/>
        <rFont val="宋体"/>
        <charset val="134"/>
      </rPr>
      <t>限值</t>
    </r>
    <r>
      <rPr>
        <sz val="11"/>
        <color indexed="8"/>
        <rFont val="宋体"/>
        <charset val="134"/>
      </rPr>
      <t>K   （W/m²·K）</t>
    </r>
  </si>
  <si>
    <t>遮阳系数限值SC</t>
  </si>
  <si>
    <t>屋顶非透明部分</t>
  </si>
  <si>
    <t>——</t>
  </si>
  <si>
    <t>—</t>
  </si>
  <si>
    <t>屋顶透明部分</t>
  </si>
  <si>
    <r>
      <rPr>
        <i/>
        <sz val="11"/>
        <color indexed="8"/>
        <rFont val="宋体"/>
        <charset val="134"/>
      </rPr>
      <t>M</t>
    </r>
    <r>
      <rPr>
        <sz val="11"/>
        <color indexed="8"/>
        <rFont val="宋体"/>
        <charset val="134"/>
      </rPr>
      <t>≤0.20</t>
    </r>
  </si>
  <si>
    <r>
      <rPr>
        <sz val="11"/>
        <color indexed="8"/>
        <rFont val="宋体"/>
        <charset val="134"/>
      </rPr>
      <t>0.20＜</t>
    </r>
    <r>
      <rPr>
        <i/>
        <sz val="11"/>
        <color indexed="8"/>
        <rFont val="宋体"/>
        <charset val="134"/>
      </rPr>
      <t>M</t>
    </r>
    <r>
      <rPr>
        <sz val="11"/>
        <color indexed="8"/>
        <rFont val="宋体"/>
        <charset val="134"/>
      </rPr>
      <t>≤0.25</t>
    </r>
  </si>
  <si>
    <r>
      <rPr>
        <sz val="11"/>
        <color indexed="8"/>
        <rFont val="宋体"/>
        <charset val="134"/>
      </rPr>
      <t>0.25＜</t>
    </r>
    <r>
      <rPr>
        <i/>
        <sz val="11"/>
        <color indexed="8"/>
        <rFont val="宋体"/>
        <charset val="134"/>
      </rPr>
      <t>M</t>
    </r>
    <r>
      <rPr>
        <sz val="11"/>
        <color indexed="8"/>
        <rFont val="宋体"/>
        <charset val="134"/>
      </rPr>
      <t>≤0.30</t>
    </r>
  </si>
  <si>
    <t>外墙（包括非透明幕墙）</t>
  </si>
  <si>
    <t>外窗</t>
  </si>
  <si>
    <t>窗墙面积比≤0.20</t>
  </si>
  <si>
    <t>不限制</t>
  </si>
  <si>
    <t>0.20＜窗墙面积比≤0.30</t>
  </si>
  <si>
    <t>0.30＜窗墙面积比≤0.40</t>
  </si>
  <si>
    <t>0.40＜窗墙面积比≤0.50</t>
  </si>
  <si>
    <t>0.50＜窗墙面积比≤0.70</t>
  </si>
  <si>
    <t>接触室外空气的架空或外挑楼板</t>
  </si>
  <si>
    <t>非采暖空调房间与采暖空调房间的隔墙</t>
  </si>
  <si>
    <t>≤0.70</t>
  </si>
  <si>
    <t>非采暖空调房间与采暖空调房间的楼板</t>
  </si>
  <si>
    <t>底层周边地面R   （㎡·K/W）</t>
  </si>
  <si>
    <t>（㎡·K/W）</t>
  </si>
  <si>
    <t>底层中间地面R   （㎡·K/W）</t>
  </si>
  <si>
    <t>底层地下室外墙R （㎡·K/W）</t>
  </si>
  <si>
    <r>
      <rPr>
        <sz val="11"/>
        <color indexed="8"/>
        <rFont val="宋体"/>
        <charset val="134"/>
      </rPr>
      <t>注：设计建筑的传热系数K</t>
    </r>
    <r>
      <rPr>
        <sz val="8"/>
        <color indexed="8"/>
        <rFont val="宋体"/>
        <charset val="134"/>
      </rPr>
      <t>1</t>
    </r>
    <r>
      <rPr>
        <sz val="11"/>
        <color indexed="8"/>
        <rFont val="宋体"/>
        <charset val="134"/>
      </rPr>
      <t>、遮阳系数SC、应分别小于传热系数限值K和遮阳系数限值SC</t>
    </r>
  </si>
  <si>
    <t>主持人</t>
  </si>
  <si>
    <t>年    月    日</t>
  </si>
  <si>
    <t>审定人</t>
  </si>
  <si>
    <t>审核人</t>
  </si>
  <si>
    <t>表E.0.1-3 公共建筑围护结构热工性能权衡判断计算表</t>
  </si>
  <si>
    <t>窗墙面积比</t>
  </si>
  <si>
    <t>建筑</t>
  </si>
  <si>
    <t>设计建筑（原型）</t>
  </si>
  <si>
    <t>建筑外表面积（㎡）</t>
  </si>
  <si>
    <t>建筑体积（m³）</t>
  </si>
  <si>
    <r>
      <rPr>
        <sz val="11"/>
        <color indexed="8"/>
        <rFont val="宋体"/>
        <charset val="134"/>
      </rPr>
      <t>体形系数</t>
    </r>
    <r>
      <rPr>
        <i/>
        <sz val="11"/>
        <color indexed="8"/>
        <rFont val="宋体"/>
        <charset val="134"/>
      </rPr>
      <t>S</t>
    </r>
  </si>
  <si>
    <t>参照建筑</t>
  </si>
  <si>
    <t>设计建筑（调整后）</t>
  </si>
  <si>
    <t>围护结构传热量计算</t>
  </si>
  <si>
    <t>体形系数</t>
  </si>
  <si>
    <t>计算项目</t>
  </si>
  <si>
    <r>
      <rPr>
        <i/>
        <sz val="20"/>
        <color indexed="8"/>
        <rFont val="宋体"/>
        <charset val="134"/>
      </rPr>
      <t>ε</t>
    </r>
    <r>
      <rPr>
        <i/>
        <sz val="9"/>
        <color indexed="8"/>
        <rFont val="宋体"/>
        <charset val="134"/>
      </rPr>
      <t>i</t>
    </r>
  </si>
  <si>
    <t>S≤0.3</t>
  </si>
  <si>
    <t>0.3＜S≤0.4</t>
  </si>
  <si>
    <r>
      <rPr>
        <sz val="11"/>
        <color indexed="8"/>
        <rFont val="宋体"/>
        <charset val="134"/>
      </rPr>
      <t>K</t>
    </r>
    <r>
      <rPr>
        <sz val="8"/>
        <color indexed="8"/>
        <rFont val="宋体"/>
        <charset val="134"/>
      </rPr>
      <t>i</t>
    </r>
    <r>
      <rPr>
        <sz val="11"/>
        <color indexed="8"/>
        <rFont val="宋体"/>
        <charset val="134"/>
      </rPr>
      <t>（W/㎡·K）</t>
    </r>
  </si>
  <si>
    <r>
      <rPr>
        <sz val="11"/>
        <color indexed="8"/>
        <rFont val="宋体"/>
        <charset val="134"/>
      </rPr>
      <t>F</t>
    </r>
    <r>
      <rPr>
        <sz val="8"/>
        <color indexed="8"/>
        <rFont val="宋体"/>
        <charset val="134"/>
      </rPr>
      <t>i</t>
    </r>
  </si>
  <si>
    <r>
      <rPr>
        <sz val="10"/>
        <color indexed="8"/>
        <rFont val="宋体"/>
        <charset val="134"/>
      </rPr>
      <t>K</t>
    </r>
    <r>
      <rPr>
        <sz val="8"/>
        <color indexed="8"/>
        <rFont val="宋体"/>
        <charset val="134"/>
      </rPr>
      <t>i</t>
    </r>
    <r>
      <rPr>
        <sz val="10"/>
        <color indexed="8"/>
        <rFont val="宋体"/>
        <charset val="134"/>
      </rPr>
      <t>（W/㎡·K）</t>
    </r>
  </si>
  <si>
    <r>
      <rPr>
        <sz val="10"/>
        <color indexed="8"/>
        <rFont val="宋体"/>
        <charset val="134"/>
      </rPr>
      <t>ε</t>
    </r>
    <r>
      <rPr>
        <sz val="8"/>
        <color indexed="8"/>
        <rFont val="宋体"/>
        <charset val="134"/>
      </rPr>
      <t>i</t>
    </r>
    <r>
      <rPr>
        <sz val="10"/>
        <color indexed="8"/>
        <rFont val="宋体"/>
        <charset val="134"/>
      </rPr>
      <t>·K</t>
    </r>
    <r>
      <rPr>
        <sz val="8"/>
        <color indexed="8"/>
        <rFont val="宋体"/>
        <charset val="134"/>
      </rPr>
      <t>i</t>
    </r>
    <r>
      <rPr>
        <sz val="10"/>
        <color indexed="8"/>
        <rFont val="宋体"/>
        <charset val="134"/>
      </rPr>
      <t>·F</t>
    </r>
    <r>
      <rPr>
        <sz val="8"/>
        <color indexed="8"/>
        <rFont val="宋体"/>
        <charset val="134"/>
      </rPr>
      <t>i</t>
    </r>
    <r>
      <rPr>
        <sz val="10"/>
        <color indexed="8"/>
        <rFont val="宋体"/>
        <charset val="134"/>
      </rPr>
      <t>（W/K）</t>
    </r>
  </si>
  <si>
    <t>传热系数限值（W/㎡·K）</t>
  </si>
  <si>
    <t>屋顶</t>
  </si>
  <si>
    <t>非透明部分</t>
  </si>
  <si>
    <t>透明部分</t>
  </si>
  <si>
    <t>≤2.00</t>
  </si>
  <si>
    <t>外墙</t>
  </si>
  <si>
    <t>0.70＜窗墙面积比</t>
  </si>
  <si>
    <t>≤0.0</t>
  </si>
  <si>
    <t>外门</t>
  </si>
  <si>
    <t>≤1.50</t>
  </si>
  <si>
    <t>架空或外挑楼板</t>
  </si>
  <si>
    <t>非采暖与采暖房间之间</t>
  </si>
  <si>
    <t>隔墙</t>
  </si>
  <si>
    <t>楼板</t>
  </si>
  <si>
    <t>底层地面</t>
  </si>
  <si>
    <t>周边</t>
  </si>
  <si>
    <t>非周边</t>
  </si>
  <si>
    <r>
      <rPr>
        <sz val="11"/>
        <color indexed="8"/>
        <rFont val="宋体"/>
        <charset val="134"/>
      </rPr>
      <t>建筑外围护结构的“瓦度值”</t>
    </r>
    <r>
      <rPr>
        <i/>
        <sz val="11"/>
        <color indexed="8"/>
        <rFont val="宋体"/>
        <charset val="134"/>
      </rPr>
      <t>W</t>
    </r>
    <r>
      <rPr>
        <i/>
        <sz val="8"/>
        <color indexed="8"/>
        <rFont val="宋体"/>
        <charset val="134"/>
      </rPr>
      <t xml:space="preserve">k </t>
    </r>
    <r>
      <rPr>
        <sz val="8"/>
        <color indexed="8"/>
        <rFont val="宋体"/>
        <charset val="134"/>
      </rPr>
      <t xml:space="preserve">                                                    </t>
    </r>
    <r>
      <rPr>
        <sz val="11"/>
        <color indexed="8"/>
        <rFont val="宋体"/>
        <charset val="134"/>
      </rPr>
      <t>W</t>
    </r>
    <r>
      <rPr>
        <sz val="8"/>
        <color indexed="8"/>
        <rFont val="宋体"/>
        <charset val="134"/>
      </rPr>
      <t>k</t>
    </r>
    <r>
      <rPr>
        <sz val="11"/>
        <color indexed="8"/>
        <rFont val="宋体"/>
        <charset val="134"/>
      </rPr>
      <t>=∑ε</t>
    </r>
    <r>
      <rPr>
        <sz val="8"/>
        <color indexed="8"/>
        <rFont val="宋体"/>
        <charset val="134"/>
      </rPr>
      <t>i</t>
    </r>
    <r>
      <rPr>
        <sz val="11"/>
        <color indexed="8"/>
        <rFont val="宋体"/>
        <charset val="134"/>
      </rPr>
      <t>·K</t>
    </r>
    <r>
      <rPr>
        <sz val="8"/>
        <color indexed="8"/>
        <rFont val="宋体"/>
        <charset val="134"/>
      </rPr>
      <t>i</t>
    </r>
    <r>
      <rPr>
        <sz val="11"/>
        <color indexed="8"/>
        <rFont val="宋体"/>
        <charset val="134"/>
      </rPr>
      <t>·F</t>
    </r>
    <r>
      <rPr>
        <sz val="8"/>
        <color indexed="8"/>
        <rFont val="宋体"/>
        <charset val="134"/>
      </rPr>
      <t xml:space="preserve">i  </t>
    </r>
    <r>
      <rPr>
        <sz val="11"/>
        <color indexed="8"/>
        <rFont val="宋体"/>
        <charset val="134"/>
      </rPr>
      <t>（W/K）</t>
    </r>
  </si>
  <si>
    <t>≥</t>
  </si>
  <si>
    <t>/</t>
  </si>
  <si>
    <r>
      <rPr>
        <sz val="11"/>
        <color indexed="8"/>
        <rFont val="宋体"/>
        <charset val="134"/>
      </rPr>
      <t xml:space="preserve">建筑外围护结构的耗热指标 </t>
    </r>
    <r>
      <rPr>
        <i/>
        <sz val="11"/>
        <color indexed="8"/>
        <rFont val="宋体"/>
        <charset val="134"/>
      </rPr>
      <t>K</t>
    </r>
    <r>
      <rPr>
        <i/>
        <sz val="6"/>
        <color indexed="8"/>
        <rFont val="宋体"/>
        <charset val="134"/>
      </rPr>
      <t xml:space="preserve">W </t>
    </r>
    <r>
      <rPr>
        <i/>
        <sz val="8"/>
        <color indexed="8"/>
        <rFont val="宋体"/>
        <charset val="134"/>
      </rPr>
      <t xml:space="preserve">                                            </t>
    </r>
    <r>
      <rPr>
        <i/>
        <sz val="11"/>
        <color indexed="8"/>
        <rFont val="宋体"/>
        <charset val="134"/>
      </rPr>
      <t>K</t>
    </r>
    <r>
      <rPr>
        <i/>
        <sz val="6"/>
        <color indexed="8"/>
        <rFont val="宋体"/>
        <charset val="134"/>
      </rPr>
      <t>W</t>
    </r>
    <r>
      <rPr>
        <i/>
        <sz val="8"/>
        <color indexed="8"/>
        <rFont val="宋体"/>
        <charset val="134"/>
      </rPr>
      <t xml:space="preserve"> </t>
    </r>
    <r>
      <rPr>
        <sz val="11"/>
        <color indexed="8"/>
        <rFont val="宋体"/>
        <charset val="134"/>
      </rPr>
      <t>=</t>
    </r>
    <r>
      <rPr>
        <i/>
        <sz val="11"/>
        <color indexed="8"/>
        <rFont val="宋体"/>
        <charset val="134"/>
      </rPr>
      <t>W</t>
    </r>
    <r>
      <rPr>
        <i/>
        <sz val="8"/>
        <color indexed="8"/>
        <rFont val="宋体"/>
        <charset val="134"/>
      </rPr>
      <t>K</t>
    </r>
    <r>
      <rPr>
        <i/>
        <sz val="11"/>
        <color indexed="8"/>
        <rFont val="宋体"/>
        <charset val="134"/>
      </rPr>
      <t>/A</t>
    </r>
    <r>
      <rPr>
        <sz val="6"/>
        <color indexed="8"/>
        <rFont val="宋体"/>
        <charset val="134"/>
      </rPr>
      <t xml:space="preserve">0  </t>
    </r>
    <r>
      <rPr>
        <sz val="11"/>
        <color indexed="8"/>
        <rFont val="宋体"/>
        <charset val="134"/>
      </rPr>
      <t xml:space="preserve"> （W/㎡·K） </t>
    </r>
  </si>
  <si>
    <t>注：                                                                                           1、本表中各类数值由建筑专业计算。                                                                          2、本表对参照建筑和设计建筑外围护结构采暖期的传热耗热量是采用简易计算法来表达等效判断的目的。只需调整设计建筑的Fi和Ki，使设计建筑外围护结构传热系数指标KW ，小于或等于参照建筑外围护结构的传热指标KW。                                                                             3、εi详见本标准目录B 附表B.0.2。                                                        4、标有“/”一栏为空格，不填数值。                                                        5、A0——建筑面积（㎡）</t>
  </si>
  <si>
    <t>工程负责</t>
  </si>
  <si>
    <t>计算</t>
  </si>
  <si>
    <t>专业审定</t>
  </si>
  <si>
    <t>年    与    日</t>
  </si>
  <si>
    <t>审核</t>
  </si>
  <si>
    <t>校对</t>
  </si>
  <si>
    <t>参照建筑围护结构传热指标计算表</t>
  </si>
  <si>
    <r>
      <rPr>
        <sz val="12"/>
        <rFont val="宋体"/>
        <charset val="134"/>
      </rPr>
      <t>传热系数修正系数ε</t>
    </r>
    <r>
      <rPr>
        <vertAlign val="subscript"/>
        <sz val="12"/>
        <rFont val="宋体"/>
        <charset val="134"/>
      </rPr>
      <t>i</t>
    </r>
  </si>
  <si>
    <t>传热系数</t>
  </si>
  <si>
    <t>传热面积</t>
  </si>
  <si>
    <r>
      <rPr>
        <sz val="12"/>
        <rFont val="宋体"/>
        <charset val="134"/>
      </rPr>
      <t>ε</t>
    </r>
    <r>
      <rPr>
        <vertAlign val="subscript"/>
        <sz val="12"/>
        <color indexed="8"/>
        <rFont val="宋体"/>
        <charset val="134"/>
      </rPr>
      <t>i</t>
    </r>
    <r>
      <rPr>
        <sz val="12"/>
        <color indexed="8"/>
        <rFont val="宋体"/>
        <charset val="134"/>
      </rPr>
      <t>K</t>
    </r>
    <r>
      <rPr>
        <vertAlign val="subscript"/>
        <sz val="12"/>
        <color indexed="8"/>
        <rFont val="宋体"/>
        <charset val="134"/>
      </rPr>
      <t>i</t>
    </r>
    <r>
      <rPr>
        <sz val="12"/>
        <color indexed="8"/>
        <rFont val="宋体"/>
        <charset val="134"/>
      </rPr>
      <t>F</t>
    </r>
    <r>
      <rPr>
        <vertAlign val="subscript"/>
        <sz val="12"/>
        <color indexed="8"/>
        <rFont val="宋体"/>
        <charset val="134"/>
      </rPr>
      <t>i</t>
    </r>
  </si>
  <si>
    <t>Ki</t>
  </si>
  <si>
    <t>Fi</t>
  </si>
  <si>
    <r>
      <rPr>
        <sz val="12"/>
        <rFont val="宋体"/>
        <charset val="134"/>
      </rPr>
      <t>W/(m</t>
    </r>
    <r>
      <rPr>
        <vertAlign val="superscript"/>
        <sz val="12"/>
        <rFont val="宋体"/>
        <charset val="134"/>
      </rPr>
      <t>2</t>
    </r>
    <r>
      <rPr>
        <sz val="12"/>
        <rFont val="宋体"/>
        <charset val="134"/>
      </rPr>
      <t>·K)</t>
    </r>
  </si>
  <si>
    <r>
      <rPr>
        <sz val="12"/>
        <rFont val="宋体"/>
        <charset val="134"/>
      </rPr>
      <t>(m</t>
    </r>
    <r>
      <rPr>
        <vertAlign val="superscript"/>
        <sz val="12"/>
        <rFont val="宋体"/>
        <charset val="134"/>
      </rPr>
      <t>2</t>
    </r>
    <r>
      <rPr>
        <sz val="12"/>
        <rFont val="宋体"/>
        <charset val="134"/>
      </rPr>
      <t>)</t>
    </r>
  </si>
  <si>
    <r>
      <rPr>
        <sz val="12"/>
        <rFont val="宋体"/>
        <charset val="134"/>
      </rPr>
      <t>W/</t>
    </r>
    <r>
      <rPr>
        <sz val="12"/>
        <rFont val="宋体"/>
        <charset val="134"/>
      </rPr>
      <t>K</t>
    </r>
  </si>
  <si>
    <t>窗墙面积比&lt;0.2</t>
  </si>
  <si>
    <t>0.2&lt;窗墙面积比&lt;0.3</t>
  </si>
  <si>
    <t>0.3&lt;窗墙面积比&lt;0.4</t>
  </si>
  <si>
    <t>0.4&lt;窗墙面积比&lt;0.5</t>
  </si>
  <si>
    <t>0.5&lt;窗墙面积比&lt;0.7</t>
  </si>
  <si>
    <t>0.7&lt;窗墙面积比&lt;1.0</t>
  </si>
  <si>
    <t>底面接触室外空气的架空或外挑楼板</t>
  </si>
  <si>
    <r>
      <rPr>
        <sz val="12"/>
        <rFont val="宋体"/>
        <charset val="134"/>
      </rPr>
      <t>建筑物外围护结构的“瓦度值”，即：W</t>
    </r>
    <r>
      <rPr>
        <vertAlign val="subscript"/>
        <sz val="12"/>
        <rFont val="宋体"/>
        <charset val="134"/>
      </rPr>
      <t>K</t>
    </r>
    <r>
      <rPr>
        <sz val="12"/>
        <rFont val="宋体"/>
        <charset val="134"/>
      </rPr>
      <t>=Σε</t>
    </r>
    <r>
      <rPr>
        <vertAlign val="subscript"/>
        <sz val="12"/>
        <rFont val="宋体"/>
        <charset val="134"/>
      </rPr>
      <t>i</t>
    </r>
    <r>
      <rPr>
        <sz val="12"/>
        <rFont val="宋体"/>
        <charset val="134"/>
      </rPr>
      <t>K</t>
    </r>
    <r>
      <rPr>
        <vertAlign val="subscript"/>
        <sz val="12"/>
        <rFont val="宋体"/>
        <charset val="134"/>
      </rPr>
      <t>i</t>
    </r>
    <r>
      <rPr>
        <sz val="12"/>
        <rFont val="宋体"/>
        <charset val="134"/>
      </rPr>
      <t>F</t>
    </r>
    <r>
      <rPr>
        <vertAlign val="subscript"/>
        <sz val="12"/>
        <rFont val="宋体"/>
        <charset val="134"/>
      </rPr>
      <t>i</t>
    </r>
    <r>
      <rPr>
        <sz val="12"/>
        <rFont val="宋体"/>
        <charset val="134"/>
      </rPr>
      <t xml:space="preserve">  W/K</t>
    </r>
  </si>
  <si>
    <r>
      <rPr>
        <sz val="12"/>
        <rFont val="宋体"/>
        <charset val="134"/>
      </rPr>
      <t>外围护结构传热指标Kw Kw=W</t>
    </r>
    <r>
      <rPr>
        <vertAlign val="subscript"/>
        <sz val="12"/>
        <rFont val="宋体"/>
        <charset val="134"/>
      </rPr>
      <t>K</t>
    </r>
    <r>
      <rPr>
        <sz val="12"/>
        <rFont val="宋体"/>
        <charset val="134"/>
      </rPr>
      <t>/A</t>
    </r>
    <r>
      <rPr>
        <vertAlign val="subscript"/>
        <sz val="12"/>
        <rFont val="宋体"/>
        <charset val="134"/>
      </rPr>
      <t>0</t>
    </r>
    <r>
      <rPr>
        <sz val="12"/>
        <rFont val="宋体"/>
        <charset val="134"/>
      </rPr>
      <t xml:space="preserve">  W/(m</t>
    </r>
    <r>
      <rPr>
        <vertAlign val="superscript"/>
        <sz val="12"/>
        <rFont val="宋体"/>
        <charset val="134"/>
      </rPr>
      <t>2</t>
    </r>
    <r>
      <rPr>
        <sz val="12"/>
        <rFont val="宋体"/>
        <charset val="134"/>
      </rPr>
      <t>.K)</t>
    </r>
  </si>
  <si>
    <t xml:space="preserve">                年   月    日</t>
  </si>
  <si>
    <t>审定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</si>
</sst>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00_);[Red]\(0.00\)"/>
    <numFmt numFmtId="179" formatCode="0.00;[Red]0.00"/>
    <numFmt numFmtId="180" formatCode="0_ ;[Red]\-0\ "/>
    <numFmt numFmtId="181" formatCode="0.00_ ;[Red]\-0.00\ "/>
    <numFmt numFmtId="182" formatCode="0.000_ "/>
  </numFmts>
  <fonts count="35">
    <font>
      <sz val="12"/>
      <name val="宋体"/>
      <charset val="134"/>
    </font>
    <font>
      <sz val="20"/>
      <name val="黑体"/>
      <charset val="134"/>
    </font>
    <font>
      <sz val="12"/>
      <color indexed="8"/>
      <name val="宋体"/>
      <charset val="134"/>
    </font>
    <font>
      <sz val="11"/>
      <color indexed="8"/>
      <name val="宋体"/>
      <charset val="134"/>
    </font>
    <font>
      <b/>
      <sz val="11"/>
      <color indexed="8"/>
      <name val="宋体"/>
      <charset val="134"/>
    </font>
    <font>
      <i/>
      <sz val="20"/>
      <color indexed="8"/>
      <name val="宋体"/>
      <charset val="134"/>
    </font>
    <font>
      <b/>
      <sz val="12"/>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vertAlign val="subscript"/>
      <sz val="12"/>
      <name val="宋体"/>
      <charset val="134"/>
    </font>
    <font>
      <vertAlign val="subscript"/>
      <sz val="12"/>
      <color indexed="8"/>
      <name val="宋体"/>
      <charset val="134"/>
    </font>
    <font>
      <vertAlign val="superscript"/>
      <sz val="12"/>
      <name val="宋体"/>
      <charset val="134"/>
    </font>
    <font>
      <i/>
      <sz val="11"/>
      <color indexed="8"/>
      <name val="宋体"/>
      <charset val="134"/>
    </font>
    <font>
      <i/>
      <sz val="9"/>
      <color indexed="8"/>
      <name val="宋体"/>
      <charset val="134"/>
    </font>
    <font>
      <sz val="8"/>
      <color indexed="8"/>
      <name val="宋体"/>
      <charset val="134"/>
    </font>
    <font>
      <sz val="10"/>
      <color indexed="8"/>
      <name val="宋体"/>
      <charset val="134"/>
    </font>
    <font>
      <i/>
      <sz val="8"/>
      <color indexed="8"/>
      <name val="宋体"/>
      <charset val="134"/>
    </font>
    <font>
      <i/>
      <sz val="6"/>
      <color indexed="8"/>
      <name val="宋体"/>
      <charset val="134"/>
    </font>
    <font>
      <sz val="6"/>
      <color indexed="8"/>
      <name val="宋体"/>
      <charset val="134"/>
    </font>
  </fonts>
  <fills count="2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diagonalDown="1">
      <left style="medium">
        <color auto="1"/>
      </left>
      <right/>
      <top style="thin">
        <color auto="1"/>
      </top>
      <bottom/>
      <diagonal style="medium">
        <color auto="1"/>
      </diagonal>
    </border>
    <border diagonalDown="1">
      <left/>
      <right/>
      <top style="thin">
        <color auto="1"/>
      </top>
      <bottom/>
      <diagonal style="medium">
        <color auto="1"/>
      </diagonal>
    </border>
    <border diagonalDown="1">
      <left/>
      <right style="thin">
        <color auto="1"/>
      </right>
      <top style="thin">
        <color auto="1"/>
      </top>
      <bottom/>
      <diagonal style="medium">
        <color auto="1"/>
      </diagonal>
    </border>
    <border diagonalDown="1">
      <left style="medium">
        <color auto="1"/>
      </left>
      <right/>
      <top/>
      <bottom/>
      <diagonal style="medium">
        <color auto="1"/>
      </diagonal>
    </border>
    <border diagonalDown="1">
      <left/>
      <right/>
      <top/>
      <bottom/>
      <diagonal style="medium">
        <color auto="1"/>
      </diagonal>
    </border>
    <border diagonalDown="1">
      <left/>
      <right style="thin">
        <color auto="1"/>
      </right>
      <top/>
      <bottom/>
      <diagonal style="medium">
        <color auto="1"/>
      </diagonal>
    </border>
    <border diagonalDown="1">
      <left style="medium">
        <color auto="1"/>
      </left>
      <right/>
      <top/>
      <bottom style="thin">
        <color auto="1"/>
      </bottom>
      <diagonal style="medium">
        <color auto="1"/>
      </diagonal>
    </border>
    <border diagonalDown="1">
      <left/>
      <right/>
      <top/>
      <bottom style="thin">
        <color auto="1"/>
      </bottom>
      <diagonal style="medium">
        <color auto="1"/>
      </diagonal>
    </border>
    <border diagonalDown="1">
      <left/>
      <right style="thin">
        <color auto="1"/>
      </right>
      <top/>
      <bottom style="thin">
        <color auto="1"/>
      </bottom>
      <diagonal style="medium">
        <color auto="1"/>
      </diagonal>
    </border>
    <border>
      <left style="medium">
        <color auto="1"/>
      </left>
      <right style="thin">
        <color auto="1"/>
      </right>
      <top/>
      <bottom style="thin">
        <color auto="1"/>
      </bottom>
      <diagonal/>
    </border>
    <border>
      <left style="thin">
        <color auto="1"/>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n">
        <color indexed="9"/>
      </left>
      <right style="medium">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3" borderId="5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2" applyNumberFormat="0" applyFill="0" applyAlignment="0" applyProtection="0">
      <alignment vertical="center"/>
    </xf>
    <xf numFmtId="0" fontId="14" fillId="0" borderId="53" applyNumberFormat="0" applyFill="0" applyAlignment="0" applyProtection="0">
      <alignment vertical="center"/>
    </xf>
    <xf numFmtId="0" fontId="15" fillId="0" borderId="54" applyNumberFormat="0" applyFill="0" applyAlignment="0" applyProtection="0">
      <alignment vertical="center"/>
    </xf>
    <xf numFmtId="0" fontId="15" fillId="0" borderId="0" applyNumberFormat="0" applyFill="0" applyBorder="0" applyAlignment="0" applyProtection="0">
      <alignment vertical="center"/>
    </xf>
    <xf numFmtId="0" fontId="16" fillId="4" borderId="55" applyNumberFormat="0" applyAlignment="0" applyProtection="0">
      <alignment vertical="center"/>
    </xf>
    <xf numFmtId="0" fontId="17" fillId="2" borderId="56" applyNumberFormat="0" applyAlignment="0" applyProtection="0">
      <alignment vertical="center"/>
    </xf>
    <xf numFmtId="0" fontId="18" fillId="2" borderId="55" applyNumberFormat="0" applyAlignment="0" applyProtection="0">
      <alignment vertical="center"/>
    </xf>
    <xf numFmtId="0" fontId="19" fillId="5" borderId="57" applyNumberFormat="0" applyAlignment="0" applyProtection="0">
      <alignment vertical="center"/>
    </xf>
    <xf numFmtId="0" fontId="20" fillId="0" borderId="58" applyNumberFormat="0" applyFill="0" applyAlignment="0" applyProtection="0">
      <alignment vertical="center"/>
    </xf>
    <xf numFmtId="0" fontId="4" fillId="0" borderId="5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3" fillId="7" borderId="0" applyNumberFormat="0" applyBorder="0" applyAlignment="0" applyProtection="0">
      <alignment vertical="center"/>
    </xf>
    <xf numFmtId="0" fontId="3"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24" fillId="17" borderId="0" applyNumberFormat="0" applyBorder="0" applyAlignment="0" applyProtection="0">
      <alignment vertical="center"/>
    </xf>
    <xf numFmtId="0" fontId="24" fillId="19" borderId="0" applyNumberFormat="0" applyBorder="0" applyAlignment="0" applyProtection="0">
      <alignment vertical="center"/>
    </xf>
    <xf numFmtId="0" fontId="3" fillId="20" borderId="0" applyNumberFormat="0" applyBorder="0" applyAlignment="0" applyProtection="0">
      <alignment vertical="center"/>
    </xf>
    <xf numFmtId="0" fontId="3" fillId="11" borderId="0" applyNumberFormat="0" applyBorder="0" applyAlignment="0" applyProtection="0">
      <alignment vertical="center"/>
    </xf>
    <xf numFmtId="0" fontId="24" fillId="19" borderId="0" applyNumberFormat="0" applyBorder="0" applyAlignment="0" applyProtection="0">
      <alignment vertical="center"/>
    </xf>
    <xf numFmtId="0" fontId="24" fillId="21" borderId="0" applyNumberFormat="0" applyBorder="0" applyAlignment="0" applyProtection="0">
      <alignment vertical="center"/>
    </xf>
    <xf numFmtId="0" fontId="3" fillId="4" borderId="0" applyNumberFormat="0" applyBorder="0" applyAlignment="0" applyProtection="0">
      <alignment vertical="center"/>
    </xf>
    <xf numFmtId="0" fontId="3" fillId="22" borderId="0" applyNumberFormat="0" applyBorder="0" applyAlignment="0" applyProtection="0">
      <alignment vertical="center"/>
    </xf>
    <xf numFmtId="0" fontId="24" fillId="23" borderId="0" applyNumberFormat="0" applyBorder="0" applyAlignment="0" applyProtection="0">
      <alignment vertical="center"/>
    </xf>
    <xf numFmtId="0" fontId="3" fillId="0" borderId="0"/>
    <xf numFmtId="0" fontId="3" fillId="0" borderId="0"/>
    <xf numFmtId="0" fontId="0" fillId="0" borderId="0"/>
  </cellStyleXfs>
  <cellXfs count="214">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wrapText="1"/>
    </xf>
    <xf numFmtId="0" fontId="0" fillId="0" borderId="4"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4" xfId="0" applyBorder="1">
      <alignment vertical="center"/>
    </xf>
    <xf numFmtId="176" fontId="0" fillId="0" borderId="4" xfId="0" applyNumberFormat="1" applyBorder="1" applyAlignment="1">
      <alignment horizontal="center" vertical="center"/>
    </xf>
    <xf numFmtId="177" fontId="0" fillId="0" borderId="4" xfId="0" applyNumberFormat="1" applyBorder="1" applyAlignment="1">
      <alignment horizontal="center" vertical="center"/>
    </xf>
    <xf numFmtId="178" fontId="0" fillId="0" borderId="4" xfId="0" applyNumberFormat="1" applyBorder="1">
      <alignment vertical="center"/>
    </xf>
    <xf numFmtId="0" fontId="2" fillId="0" borderId="4"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vertical="center" wrapText="1"/>
    </xf>
    <xf numFmtId="0" fontId="0" fillId="0" borderId="4" xfId="0" applyBorder="1" applyAlignment="1">
      <alignment vertical="center"/>
    </xf>
    <xf numFmtId="176" fontId="0" fillId="0" borderId="4" xfId="0" applyNumberFormat="1" applyBorder="1" applyAlignment="1">
      <alignment horizontal="justify"/>
    </xf>
    <xf numFmtId="0" fontId="0" fillId="0" borderId="0" xfId="0"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178" fontId="0" fillId="0" borderId="16" xfId="0" applyNumberFormat="1" applyBorder="1" applyAlignment="1">
      <alignment horizontal="center" vertical="center" wrapText="1"/>
    </xf>
    <xf numFmtId="178" fontId="0" fillId="0" borderId="17" xfId="0" applyNumberFormat="1"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xf>
    <xf numFmtId="176" fontId="0" fillId="0" borderId="19" xfId="0" applyNumberFormat="1" applyBorder="1" applyAlignment="1">
      <alignment horizontal="justify"/>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178" fontId="0" fillId="0" borderId="21" xfId="0" applyNumberFormat="1" applyBorder="1">
      <alignment vertical="center"/>
    </xf>
    <xf numFmtId="176" fontId="0" fillId="0" borderId="21" xfId="0" applyNumberFormat="1" applyBorder="1" applyAlignment="1">
      <alignment horizontal="justify"/>
    </xf>
    <xf numFmtId="176" fontId="0" fillId="0" borderId="22" xfId="0" applyNumberFormat="1" applyBorder="1" applyAlignment="1">
      <alignment horizontal="justify"/>
    </xf>
    <xf numFmtId="0" fontId="3" fillId="0" borderId="0" xfId="50"/>
    <xf numFmtId="0" fontId="4" fillId="0" borderId="0" xfId="50" applyFont="1" applyAlignment="1">
      <alignment horizontal="center" vertical="center"/>
    </xf>
    <xf numFmtId="0" fontId="3" fillId="0" borderId="1" xfId="50" applyBorder="1" applyAlignment="1">
      <alignment horizontal="center" vertical="center"/>
    </xf>
    <xf numFmtId="0" fontId="3" fillId="0" borderId="2" xfId="50" applyBorder="1" applyAlignment="1">
      <alignment horizontal="center" vertical="center"/>
    </xf>
    <xf numFmtId="0" fontId="3" fillId="0" borderId="3" xfId="50" applyBorder="1" applyAlignment="1">
      <alignment horizontal="center" vertical="center"/>
    </xf>
    <xf numFmtId="0" fontId="3" fillId="0" borderId="4" xfId="50" applyBorder="1" applyAlignment="1">
      <alignment horizontal="center" vertical="center"/>
    </xf>
    <xf numFmtId="0" fontId="3" fillId="0" borderId="23" xfId="50" applyBorder="1" applyAlignment="1">
      <alignment horizontal="center" vertical="center" wrapText="1"/>
    </xf>
    <xf numFmtId="0" fontId="3" fillId="0" borderId="15" xfId="50" applyBorder="1" applyAlignment="1">
      <alignment horizontal="center" vertical="center" wrapText="1"/>
    </xf>
    <xf numFmtId="0" fontId="3" fillId="0" borderId="4" xfId="50" applyBorder="1" applyAlignment="1">
      <alignment horizontal="center"/>
    </xf>
    <xf numFmtId="0" fontId="3" fillId="0" borderId="3" xfId="50" applyBorder="1" applyAlignment="1">
      <alignment horizontal="center"/>
    </xf>
    <xf numFmtId="176" fontId="3" fillId="0" borderId="24" xfId="50" applyNumberFormat="1" applyBorder="1" applyAlignment="1">
      <alignment horizontal="center" vertical="center" wrapText="1"/>
    </xf>
    <xf numFmtId="0" fontId="5" fillId="0" borderId="4" xfId="50" applyFont="1" applyBorder="1" applyAlignment="1">
      <alignment horizontal="center" vertical="center"/>
    </xf>
    <xf numFmtId="0" fontId="3" fillId="0" borderId="4" xfId="50" applyBorder="1" applyAlignment="1">
      <alignment horizontal="center" vertical="center" wrapText="1"/>
    </xf>
    <xf numFmtId="0" fontId="3" fillId="0" borderId="4" xfId="50" applyFont="1" applyBorder="1" applyAlignment="1">
      <alignment horizontal="center" vertical="center"/>
    </xf>
    <xf numFmtId="176" fontId="3" fillId="0" borderId="4" xfId="50" applyNumberFormat="1" applyBorder="1"/>
    <xf numFmtId="176" fontId="3" fillId="0" borderId="24" xfId="50" applyNumberFormat="1" applyBorder="1" applyAlignment="1">
      <alignment horizontal="center"/>
    </xf>
    <xf numFmtId="176" fontId="3" fillId="0" borderId="15" xfId="50" applyNumberFormat="1" applyBorder="1" applyAlignment="1">
      <alignment horizontal="center"/>
    </xf>
    <xf numFmtId="0" fontId="3" fillId="0" borderId="5" xfId="50" applyFont="1" applyBorder="1" applyAlignment="1">
      <alignment horizontal="center" vertical="center" wrapText="1"/>
    </xf>
    <xf numFmtId="0" fontId="3" fillId="0" borderId="6" xfId="50" applyBorder="1" applyAlignment="1">
      <alignment horizontal="center" vertical="center" wrapText="1"/>
    </xf>
    <xf numFmtId="0" fontId="3" fillId="0" borderId="6" xfId="50" applyFont="1" applyBorder="1" applyAlignment="1">
      <alignment horizontal="center" vertical="center" wrapText="1"/>
    </xf>
    <xf numFmtId="0" fontId="3" fillId="0" borderId="7" xfId="50" applyBorder="1" applyAlignment="1">
      <alignment horizontal="center" vertical="center" wrapText="1"/>
    </xf>
    <xf numFmtId="0" fontId="3" fillId="0" borderId="12" xfId="50" applyFont="1" applyBorder="1" applyAlignment="1">
      <alignment horizontal="center" vertical="center"/>
    </xf>
    <xf numFmtId="0" fontId="3" fillId="0" borderId="25" xfId="50" applyBorder="1" applyAlignment="1">
      <alignment horizontal="center" vertical="center"/>
    </xf>
    <xf numFmtId="0" fontId="3" fillId="0" borderId="12" xfId="50" applyBorder="1" applyAlignment="1">
      <alignment horizontal="center" vertical="center"/>
    </xf>
    <xf numFmtId="0" fontId="3" fillId="0" borderId="26" xfId="50" applyBorder="1" applyAlignment="1">
      <alignment horizontal="center" vertical="center"/>
    </xf>
    <xf numFmtId="0" fontId="3" fillId="0" borderId="27" xfId="50" applyBorder="1" applyAlignment="1">
      <alignment horizontal="center" vertical="center"/>
    </xf>
    <xf numFmtId="0" fontId="3" fillId="0" borderId="28" xfId="50" applyBorder="1" applyAlignment="1">
      <alignment horizontal="center" vertical="center"/>
    </xf>
    <xf numFmtId="0" fontId="3" fillId="0" borderId="8" xfId="50" applyFont="1" applyBorder="1" applyAlignment="1">
      <alignment horizontal="center" vertical="center" wrapText="1"/>
    </xf>
    <xf numFmtId="0" fontId="3" fillId="0" borderId="9" xfId="50" applyBorder="1" applyAlignment="1">
      <alignment horizontal="center" vertical="center" wrapText="1"/>
    </xf>
    <xf numFmtId="0" fontId="3" fillId="0" borderId="10" xfId="50" applyBorder="1" applyAlignment="1">
      <alignment horizontal="center" vertical="center" wrapText="1"/>
    </xf>
    <xf numFmtId="176" fontId="3" fillId="0" borderId="5" xfId="50" applyNumberFormat="1" applyBorder="1" applyAlignment="1">
      <alignment horizontal="center" vertical="center" wrapText="1"/>
    </xf>
    <xf numFmtId="0" fontId="3" fillId="0" borderId="3" xfId="50" applyBorder="1" applyAlignment="1">
      <alignment horizontal="center" vertical="center" wrapText="1"/>
    </xf>
    <xf numFmtId="0" fontId="3" fillId="0" borderId="4" xfId="50" applyBorder="1" applyAlignment="1">
      <alignment vertical="center" wrapText="1"/>
    </xf>
    <xf numFmtId="176" fontId="3" fillId="0" borderId="4" xfId="50" applyNumberFormat="1" applyBorder="1" applyAlignment="1">
      <alignment horizontal="center" vertical="center"/>
    </xf>
    <xf numFmtId="0" fontId="3" fillId="0" borderId="4" xfId="50" applyBorder="1"/>
    <xf numFmtId="176" fontId="3" fillId="0" borderId="4" xfId="50" applyNumberFormat="1" applyBorder="1" applyAlignment="1">
      <alignment horizontal="center"/>
    </xf>
    <xf numFmtId="0" fontId="3" fillId="0" borderId="3" xfId="50" applyFont="1" applyBorder="1" applyAlignment="1">
      <alignment horizontal="left" vertical="top" wrapText="1"/>
    </xf>
    <xf numFmtId="0" fontId="3" fillId="0" borderId="4" xfId="50" applyBorder="1" applyAlignment="1">
      <alignment horizontal="left" vertical="top" wrapText="1"/>
    </xf>
    <xf numFmtId="0" fontId="3" fillId="0" borderId="3" xfId="50" applyBorder="1" applyAlignment="1">
      <alignment horizontal="left" vertical="top" wrapText="1"/>
    </xf>
    <xf numFmtId="0" fontId="3" fillId="0" borderId="29" xfId="50" applyBorder="1" applyAlignment="1">
      <alignment horizontal="left" vertical="top" wrapText="1"/>
    </xf>
    <xf numFmtId="0" fontId="3" fillId="0" borderId="19" xfId="50" applyBorder="1" applyAlignment="1">
      <alignment horizontal="left" vertical="top" wrapText="1"/>
    </xf>
    <xf numFmtId="0" fontId="3" fillId="0" borderId="2" xfId="50" applyBorder="1" applyAlignment="1">
      <alignment horizontal="center" vertical="center" wrapText="1"/>
    </xf>
    <xf numFmtId="0" fontId="3" fillId="0" borderId="20" xfId="50" applyBorder="1" applyAlignment="1">
      <alignment horizontal="center" vertical="center" wrapText="1"/>
    </xf>
    <xf numFmtId="0" fontId="3" fillId="0" borderId="21" xfId="50" applyBorder="1"/>
    <xf numFmtId="176" fontId="3" fillId="0" borderId="21" xfId="50" applyNumberFormat="1" applyBorder="1"/>
    <xf numFmtId="176" fontId="3" fillId="0" borderId="30" xfId="50" applyNumberFormat="1" applyBorder="1" applyAlignment="1">
      <alignment horizontal="center" vertical="center" wrapText="1"/>
    </xf>
    <xf numFmtId="176" fontId="3" fillId="0" borderId="15" xfId="50" applyNumberFormat="1" applyBorder="1" applyAlignment="1">
      <alignment horizontal="center" vertical="center" wrapText="1"/>
    </xf>
    <xf numFmtId="0" fontId="3" fillId="0" borderId="21" xfId="50" applyBorder="1" applyAlignment="1">
      <alignment horizontal="center" vertical="center"/>
    </xf>
    <xf numFmtId="0" fontId="3" fillId="0" borderId="21" xfId="50" applyBorder="1" applyAlignment="1">
      <alignment horizontal="center" vertical="center" wrapText="1"/>
    </xf>
    <xf numFmtId="0" fontId="3" fillId="0" borderId="4" xfId="50" applyFont="1" applyBorder="1" applyAlignment="1">
      <alignment horizontal="center" vertical="center" wrapText="1"/>
    </xf>
    <xf numFmtId="0" fontId="3" fillId="0" borderId="4" xfId="50" applyBorder="1" applyAlignment="1">
      <alignment horizontal="left" vertical="center" wrapText="1"/>
    </xf>
    <xf numFmtId="0" fontId="3" fillId="0" borderId="21" xfId="50" applyBorder="1" applyAlignment="1">
      <alignment horizontal="left" vertical="center" wrapText="1"/>
    </xf>
    <xf numFmtId="0" fontId="3" fillId="0" borderId="5" xfId="50" applyFont="1" applyBorder="1" applyAlignment="1">
      <alignment vertical="center" wrapText="1"/>
    </xf>
    <xf numFmtId="0" fontId="3" fillId="0" borderId="31" xfId="50" applyFont="1" applyBorder="1" applyAlignment="1">
      <alignment vertical="center" wrapText="1"/>
    </xf>
    <xf numFmtId="0" fontId="3" fillId="0" borderId="6" xfId="50" applyBorder="1" applyAlignment="1">
      <alignment vertical="center" wrapText="1"/>
    </xf>
    <xf numFmtId="0" fontId="3" fillId="0" borderId="32" xfId="50" applyBorder="1" applyAlignment="1">
      <alignment vertical="center" wrapText="1"/>
    </xf>
    <xf numFmtId="0" fontId="3" fillId="0" borderId="7" xfId="50" applyBorder="1" applyAlignment="1">
      <alignment vertical="center" wrapText="1"/>
    </xf>
    <xf numFmtId="0" fontId="3" fillId="0" borderId="33" xfId="50" applyBorder="1" applyAlignment="1">
      <alignment vertical="center" wrapText="1"/>
    </xf>
    <xf numFmtId="0" fontId="3" fillId="0" borderId="25" xfId="50" applyBorder="1" applyAlignment="1">
      <alignment vertical="center"/>
    </xf>
    <xf numFmtId="0" fontId="3" fillId="0" borderId="34" xfId="50" applyBorder="1" applyAlignment="1">
      <alignment vertical="center"/>
    </xf>
    <xf numFmtId="0" fontId="3" fillId="0" borderId="26" xfId="50" applyBorder="1" applyAlignment="1">
      <alignment vertical="center"/>
    </xf>
    <xf numFmtId="0" fontId="3" fillId="0" borderId="35" xfId="50" applyBorder="1" applyAlignment="1">
      <alignment vertical="center"/>
    </xf>
    <xf numFmtId="0" fontId="3" fillId="0" borderId="28" xfId="50" applyBorder="1" applyAlignment="1">
      <alignment vertical="center"/>
    </xf>
    <xf numFmtId="0" fontId="3" fillId="0" borderId="36" xfId="50" applyBorder="1" applyAlignment="1">
      <alignment vertical="center"/>
    </xf>
    <xf numFmtId="0" fontId="3" fillId="0" borderId="24" xfId="50" applyBorder="1" applyAlignment="1">
      <alignment vertical="center"/>
    </xf>
    <xf numFmtId="0" fontId="3" fillId="0" borderId="37" xfId="50" applyBorder="1" applyAlignment="1">
      <alignment vertical="center"/>
    </xf>
    <xf numFmtId="0" fontId="3" fillId="0" borderId="24" xfId="50" applyBorder="1" applyAlignment="1">
      <alignment horizontal="left" vertical="center"/>
    </xf>
    <xf numFmtId="0" fontId="3" fillId="0" borderId="37" xfId="50" applyBorder="1" applyAlignment="1">
      <alignment horizontal="left" vertical="center"/>
    </xf>
    <xf numFmtId="176" fontId="3" fillId="0" borderId="4" xfId="50" applyNumberFormat="1" applyBorder="1" applyAlignment="1">
      <alignment horizontal="center" wrapText="1"/>
    </xf>
    <xf numFmtId="0" fontId="3" fillId="0" borderId="4" xfId="50" applyBorder="1" applyAlignment="1">
      <alignment horizontal="center" wrapText="1"/>
    </xf>
    <xf numFmtId="0" fontId="3" fillId="0" borderId="21" xfId="50" applyBorder="1" applyAlignment="1">
      <alignment horizontal="center"/>
    </xf>
    <xf numFmtId="0" fontId="3" fillId="0" borderId="4" xfId="50" applyBorder="1" applyAlignment="1">
      <alignment horizontal="right"/>
    </xf>
    <xf numFmtId="0" fontId="3" fillId="0" borderId="21" xfId="50" applyBorder="1" applyAlignment="1">
      <alignment horizontal="right"/>
    </xf>
    <xf numFmtId="0" fontId="3" fillId="0" borderId="19" xfId="50" applyBorder="1" applyAlignment="1">
      <alignment horizontal="center" vertical="center"/>
    </xf>
    <xf numFmtId="0" fontId="3" fillId="0" borderId="19" xfId="50" applyBorder="1" applyAlignment="1">
      <alignment horizontal="center"/>
    </xf>
    <xf numFmtId="0" fontId="3" fillId="0" borderId="19" xfId="50" applyBorder="1" applyAlignment="1">
      <alignment horizontal="right"/>
    </xf>
    <xf numFmtId="0" fontId="3" fillId="0" borderId="22" xfId="50" applyBorder="1" applyAlignment="1">
      <alignment horizontal="right"/>
    </xf>
    <xf numFmtId="0" fontId="3" fillId="0" borderId="0" xfId="50" applyBorder="1"/>
    <xf numFmtId="0" fontId="3" fillId="0" borderId="0" xfId="49"/>
    <xf numFmtId="0" fontId="4" fillId="0" borderId="0" xfId="49" applyFont="1" applyBorder="1" applyAlignment="1">
      <alignment horizontal="center" vertical="center"/>
    </xf>
    <xf numFmtId="0" fontId="3" fillId="0" borderId="1" xfId="49" applyBorder="1" applyAlignment="1">
      <alignment horizontal="center" vertical="center"/>
    </xf>
    <xf numFmtId="0" fontId="3" fillId="0" borderId="2" xfId="49" applyBorder="1" applyAlignment="1">
      <alignment horizontal="center" vertical="center"/>
    </xf>
    <xf numFmtId="0" fontId="3" fillId="0" borderId="3" xfId="49" applyBorder="1" applyAlignment="1">
      <alignment horizontal="center" vertical="center"/>
    </xf>
    <xf numFmtId="0" fontId="3" fillId="0" borderId="4" xfId="49" applyBorder="1" applyAlignment="1">
      <alignment horizontal="center" vertical="center"/>
    </xf>
    <xf numFmtId="176" fontId="3" fillId="0" borderId="3" xfId="49" applyNumberFormat="1" applyBorder="1" applyAlignment="1">
      <alignment vertical="center"/>
    </xf>
    <xf numFmtId="176" fontId="3" fillId="0" borderId="4" xfId="49" applyNumberFormat="1" applyBorder="1" applyAlignment="1">
      <alignment vertical="center"/>
    </xf>
    <xf numFmtId="0" fontId="3" fillId="0" borderId="38" xfId="49" applyBorder="1" applyAlignment="1">
      <alignment horizontal="left" vertical="top" wrapText="1"/>
    </xf>
    <xf numFmtId="0" fontId="3" fillId="0" borderId="39" xfId="49" applyBorder="1" applyAlignment="1">
      <alignment horizontal="left" vertical="top"/>
    </xf>
    <xf numFmtId="0" fontId="3" fillId="0" borderId="40" xfId="49" applyBorder="1" applyAlignment="1">
      <alignment horizontal="left" vertical="top"/>
    </xf>
    <xf numFmtId="0" fontId="3" fillId="0" borderId="41" xfId="49" applyBorder="1" applyAlignment="1">
      <alignment horizontal="left" vertical="top"/>
    </xf>
    <xf numFmtId="0" fontId="3" fillId="0" borderId="42" xfId="49" applyBorder="1" applyAlignment="1">
      <alignment horizontal="left" vertical="top"/>
    </xf>
    <xf numFmtId="0" fontId="3" fillId="0" borderId="43" xfId="49" applyBorder="1" applyAlignment="1">
      <alignment horizontal="left" vertical="top"/>
    </xf>
    <xf numFmtId="0" fontId="3" fillId="0" borderId="15" xfId="49" applyBorder="1" applyAlignment="1">
      <alignment horizontal="center" vertical="center" wrapText="1"/>
    </xf>
    <xf numFmtId="0" fontId="3" fillId="0" borderId="4" xfId="49" applyBorder="1" applyAlignment="1">
      <alignment horizontal="center" vertical="center" wrapText="1"/>
    </xf>
    <xf numFmtId="0" fontId="3" fillId="0" borderId="44" xfId="49" applyBorder="1" applyAlignment="1">
      <alignment horizontal="left" vertical="top"/>
    </xf>
    <xf numFmtId="0" fontId="3" fillId="0" borderId="45" xfId="49" applyBorder="1" applyAlignment="1">
      <alignment horizontal="left" vertical="top"/>
    </xf>
    <xf numFmtId="0" fontId="3" fillId="0" borderId="46" xfId="49" applyBorder="1" applyAlignment="1">
      <alignment horizontal="left" vertical="top"/>
    </xf>
    <xf numFmtId="0" fontId="3" fillId="0" borderId="47" xfId="49" applyBorder="1" applyAlignment="1">
      <alignment horizontal="center" vertical="center"/>
    </xf>
    <xf numFmtId="0" fontId="3" fillId="0" borderId="7" xfId="49" applyBorder="1" applyAlignment="1">
      <alignment horizontal="center" vertical="center"/>
    </xf>
    <xf numFmtId="0" fontId="3" fillId="0" borderId="7" xfId="49" applyBorder="1" applyAlignment="1">
      <alignment horizontal="center" vertical="center" wrapText="1"/>
    </xf>
    <xf numFmtId="176" fontId="3" fillId="0" borderId="4" xfId="49" applyNumberFormat="1" applyBorder="1" applyAlignment="1">
      <alignment horizontal="center" vertical="center"/>
    </xf>
    <xf numFmtId="0" fontId="3" fillId="0" borderId="4" xfId="49" applyFont="1" applyBorder="1" applyAlignment="1">
      <alignment horizontal="center" vertical="center"/>
    </xf>
    <xf numFmtId="0" fontId="3" fillId="0" borderId="3" xfId="49" applyFont="1" applyBorder="1" applyAlignment="1">
      <alignment horizontal="center" vertical="center"/>
    </xf>
    <xf numFmtId="176" fontId="3" fillId="0" borderId="24" xfId="49" applyNumberFormat="1" applyFont="1" applyBorder="1" applyAlignment="1">
      <alignment horizontal="center" vertical="center"/>
    </xf>
    <xf numFmtId="176" fontId="3" fillId="0" borderId="30" xfId="49" applyNumberFormat="1" applyFont="1" applyBorder="1" applyAlignment="1">
      <alignment horizontal="center" vertical="center"/>
    </xf>
    <xf numFmtId="176" fontId="3" fillId="0" borderId="15" xfId="49" applyNumberFormat="1" applyFont="1" applyBorder="1" applyAlignment="1">
      <alignment horizontal="center" vertical="center"/>
    </xf>
    <xf numFmtId="0" fontId="3" fillId="0" borderId="3" xfId="49" applyBorder="1" applyAlignment="1">
      <alignment horizontal="left" vertical="center" wrapText="1"/>
    </xf>
    <xf numFmtId="0" fontId="3" fillId="0" borderId="4" xfId="49" applyBorder="1" applyAlignment="1">
      <alignment horizontal="left" vertical="center" wrapText="1"/>
    </xf>
    <xf numFmtId="0" fontId="3" fillId="0" borderId="4" xfId="49" applyBorder="1" applyAlignment="1">
      <alignment horizontal="right"/>
    </xf>
    <xf numFmtId="0" fontId="3" fillId="0" borderId="29" xfId="49" applyBorder="1" applyAlignment="1">
      <alignment horizontal="left" vertical="center" wrapText="1"/>
    </xf>
    <xf numFmtId="0" fontId="3" fillId="0" borderId="19" xfId="49" applyBorder="1" applyAlignment="1">
      <alignment horizontal="left" vertical="center" wrapText="1"/>
    </xf>
    <xf numFmtId="0" fontId="3" fillId="0" borderId="19" xfId="49" applyBorder="1" applyAlignment="1">
      <alignment horizontal="center" vertical="center"/>
    </xf>
    <xf numFmtId="0" fontId="3" fillId="0" borderId="19" xfId="49" applyBorder="1" applyAlignment="1">
      <alignment horizontal="right"/>
    </xf>
    <xf numFmtId="0" fontId="3" fillId="0" borderId="0" xfId="49" applyBorder="1" applyAlignment="1">
      <alignment vertical="center"/>
    </xf>
    <xf numFmtId="0" fontId="3" fillId="0" borderId="0" xfId="49" applyBorder="1" applyAlignment="1">
      <alignment horizontal="center" vertical="center"/>
    </xf>
    <xf numFmtId="0" fontId="3" fillId="0" borderId="0" xfId="49" applyBorder="1"/>
    <xf numFmtId="0" fontId="3" fillId="0" borderId="20" xfId="49" applyBorder="1" applyAlignment="1">
      <alignment horizontal="center" vertical="center"/>
    </xf>
    <xf numFmtId="0" fontId="3" fillId="0" borderId="21" xfId="49" applyBorder="1" applyAlignment="1">
      <alignment horizontal="center" vertical="center"/>
    </xf>
    <xf numFmtId="0" fontId="3" fillId="0" borderId="4" xfId="49" applyBorder="1" applyAlignment="1">
      <alignment horizontal="left" vertical="center"/>
    </xf>
    <xf numFmtId="179" fontId="0" fillId="0" borderId="24" xfId="0" applyNumberFormat="1" applyFont="1" applyBorder="1" applyAlignment="1">
      <alignment horizontal="center" vertical="center"/>
    </xf>
    <xf numFmtId="179" fontId="0" fillId="0" borderId="37" xfId="0" applyNumberFormat="1" applyFont="1" applyBorder="1" applyAlignment="1">
      <alignment horizontal="center" vertical="center"/>
    </xf>
    <xf numFmtId="0" fontId="3" fillId="0" borderId="24" xfId="49" applyFont="1" applyBorder="1" applyAlignment="1">
      <alignment horizontal="center" vertical="center"/>
    </xf>
    <xf numFmtId="0" fontId="3" fillId="0" borderId="37" xfId="49" applyBorder="1" applyAlignment="1">
      <alignment horizontal="center" vertical="center"/>
    </xf>
    <xf numFmtId="0" fontId="3" fillId="0" borderId="4" xfId="49" applyFont="1" applyBorder="1" applyAlignment="1">
      <alignment horizontal="left" vertical="center"/>
    </xf>
    <xf numFmtId="0" fontId="3" fillId="0" borderId="30" xfId="49" applyFont="1" applyBorder="1" applyAlignment="1">
      <alignment horizontal="center" vertical="center"/>
    </xf>
    <xf numFmtId="0" fontId="3" fillId="0" borderId="48" xfId="49" applyFont="1" applyBorder="1" applyAlignment="1">
      <alignment vertical="center"/>
    </xf>
    <xf numFmtId="0" fontId="3" fillId="0" borderId="49" xfId="49" applyFont="1" applyBorder="1" applyAlignment="1">
      <alignment vertical="center"/>
    </xf>
    <xf numFmtId="0" fontId="3" fillId="0" borderId="50" xfId="49" applyBorder="1" applyAlignment="1">
      <alignment vertical="center"/>
    </xf>
    <xf numFmtId="0" fontId="3" fillId="0" borderId="21" xfId="49" applyBorder="1" applyAlignment="1">
      <alignment horizontal="right"/>
    </xf>
    <xf numFmtId="0" fontId="3" fillId="0" borderId="0" xfId="49" applyFont="1"/>
    <xf numFmtId="0" fontId="3" fillId="0" borderId="22" xfId="49" applyBorder="1" applyAlignment="1">
      <alignment horizontal="right"/>
    </xf>
    <xf numFmtId="0" fontId="3" fillId="0" borderId="0" xfId="49" applyBorder="1" applyAlignment="1">
      <alignment horizontal="center"/>
    </xf>
    <xf numFmtId="0" fontId="0" fillId="0" borderId="0" xfId="0" applyBorder="1">
      <alignment vertical="center"/>
    </xf>
    <xf numFmtId="0" fontId="1" fillId="0" borderId="0"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51" applyFont="1" applyFill="1" applyBorder="1" applyAlignment="1">
      <alignment horizontal="center" vertical="center" wrapText="1"/>
    </xf>
    <xf numFmtId="0" fontId="6" fillId="2" borderId="20" xfId="51" applyFont="1" applyFill="1" applyBorder="1" applyAlignment="1">
      <alignment horizontal="center" vertical="center" wrapText="1"/>
    </xf>
    <xf numFmtId="0" fontId="0" fillId="0" borderId="4" xfId="51" applyFont="1" applyBorder="1" applyAlignment="1">
      <alignment horizontal="center" vertical="center" wrapText="1"/>
    </xf>
    <xf numFmtId="0" fontId="0" fillId="0" borderId="21" xfId="51" applyFont="1" applyBorder="1" applyAlignment="1">
      <alignment horizontal="center" vertical="center" wrapText="1"/>
    </xf>
    <xf numFmtId="176" fontId="0" fillId="0" borderId="4" xfId="51" applyNumberFormat="1" applyFont="1" applyBorder="1" applyAlignment="1">
      <alignment horizontal="center" vertical="center" wrapText="1"/>
    </xf>
    <xf numFmtId="0" fontId="0" fillId="0" borderId="23" xfId="0" applyBorder="1" applyAlignment="1">
      <alignment horizontal="left" vertical="center"/>
    </xf>
    <xf numFmtId="0" fontId="0" fillId="0" borderId="30" xfId="0" applyBorder="1" applyAlignment="1">
      <alignment horizontal="left" vertical="center"/>
    </xf>
    <xf numFmtId="0" fontId="0" fillId="0" borderId="15" xfId="0" applyBorder="1" applyAlignment="1">
      <alignment horizontal="left" vertical="center"/>
    </xf>
    <xf numFmtId="0" fontId="0" fillId="0" borderId="4" xfId="51" applyNumberFormat="1" applyFont="1" applyBorder="1" applyAlignment="1">
      <alignment horizontal="center" vertical="center" wrapText="1"/>
    </xf>
    <xf numFmtId="180" fontId="0" fillId="0" borderId="4" xfId="51" applyNumberFormat="1" applyFont="1" applyBorder="1" applyAlignment="1">
      <alignment horizontal="center" vertical="center" wrapText="1"/>
    </xf>
    <xf numFmtId="0" fontId="0" fillId="0" borderId="3" xfId="0" applyFont="1" applyBorder="1" applyAlignment="1">
      <alignment horizontal="left" vertical="center"/>
    </xf>
    <xf numFmtId="0" fontId="0" fillId="0" borderId="4" xfId="0" applyFont="1" applyBorder="1" applyAlignment="1">
      <alignment horizontal="left" vertical="center"/>
    </xf>
    <xf numFmtId="181" fontId="0" fillId="0" borderId="4" xfId="51" applyNumberFormat="1" applyFont="1" applyBorder="1" applyAlignment="1">
      <alignment horizontal="center" vertical="center" wrapText="1"/>
    </xf>
    <xf numFmtId="0" fontId="0" fillId="0" borderId="23" xfId="0" applyFont="1" applyBorder="1" applyAlignment="1">
      <alignment horizontal="left" vertical="center"/>
    </xf>
    <xf numFmtId="0" fontId="0" fillId="0" borderId="30" xfId="0" applyFont="1" applyBorder="1" applyAlignment="1">
      <alignment horizontal="left" vertical="center"/>
    </xf>
    <xf numFmtId="0" fontId="0" fillId="0" borderId="15" xfId="0" applyFont="1" applyBorder="1" applyAlignment="1">
      <alignment horizontal="left" vertical="center"/>
    </xf>
    <xf numFmtId="0" fontId="0" fillId="0" borderId="3" xfId="0" applyBorder="1" applyAlignment="1">
      <alignment horizontal="center" vertical="center" wrapText="1"/>
    </xf>
    <xf numFmtId="180" fontId="0" fillId="0" borderId="4" xfId="0" applyNumberFormat="1" applyBorder="1" applyAlignment="1">
      <alignment horizontal="center" vertical="center"/>
    </xf>
    <xf numFmtId="0" fontId="0" fillId="0" borderId="23" xfId="0" applyBorder="1" applyAlignment="1">
      <alignment horizontal="center" vertical="center" wrapText="1"/>
    </xf>
    <xf numFmtId="0" fontId="0" fillId="0" borderId="30" xfId="0" applyBorder="1" applyAlignment="1">
      <alignment horizontal="center" vertical="center" wrapText="1"/>
    </xf>
    <xf numFmtId="0" fontId="0" fillId="0" borderId="15" xfId="0" applyBorder="1" applyAlignment="1">
      <alignment horizontal="center" vertical="center" wrapText="1"/>
    </xf>
    <xf numFmtId="182" fontId="0" fillId="0" borderId="4" xfId="0" applyNumberFormat="1" applyBorder="1" applyAlignment="1">
      <alignment horizontal="center" vertical="center"/>
    </xf>
    <xf numFmtId="0" fontId="0" fillId="0" borderId="4" xfId="0" applyFill="1" applyBorder="1" applyAlignment="1">
      <alignment horizontal="center" vertical="center"/>
    </xf>
    <xf numFmtId="176" fontId="0" fillId="0" borderId="4" xfId="0" applyNumberFormat="1" applyFill="1" applyBorder="1" applyAlignment="1">
      <alignment horizontal="center" vertical="center"/>
    </xf>
    <xf numFmtId="0" fontId="0" fillId="0" borderId="21"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Fill="1" applyBorder="1" applyAlignment="1">
      <alignment horizontal="center" vertical="center"/>
    </xf>
    <xf numFmtId="176" fontId="0" fillId="0" borderId="5" xfId="0" applyNumberFormat="1" applyFill="1" applyBorder="1" applyAlignment="1">
      <alignment horizontal="center" vertical="center"/>
    </xf>
    <xf numFmtId="0" fontId="0" fillId="0" borderId="31" xfId="0" applyBorder="1">
      <alignmen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9" xfId="0" applyFill="1" applyBorder="1" applyAlignment="1">
      <alignment horizontal="center" vertical="center"/>
    </xf>
    <xf numFmtId="176" fontId="0" fillId="0" borderId="19" xfId="0" applyNumberFormat="1" applyFill="1" applyBorder="1" applyAlignment="1">
      <alignment horizontal="center" vertical="center"/>
    </xf>
    <xf numFmtId="0" fontId="0" fillId="0" borderId="22" xfId="0" applyBorder="1">
      <alignment vertical="center"/>
    </xf>
    <xf numFmtId="0" fontId="0" fillId="0" borderId="0" xfId="0"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E.0.1-1 甲类建筑围护结构热工性能直接判定表" xfId="49"/>
    <cellStyle name="常规_表E.0.1-3 公共建筑围护结构热工性能权衡判断计算表2" xfId="50"/>
    <cellStyle name="常规_建筑物耗热量指标计算表" xfId="51"/>
  </cellStyles>
  <dxfs count="2">
    <dxf>
      <font>
        <b val="1"/>
        <i val="0"/>
        <color indexed="10"/>
      </font>
    </dxf>
    <dxf>
      <font>
        <b val="1"/>
        <i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66"/>
  <sheetViews>
    <sheetView zoomScale="75" zoomScaleNormal="75" workbookViewId="0">
      <selection activeCell="I1" sqref="I1"/>
    </sheetView>
  </sheetViews>
  <sheetFormatPr defaultColWidth="9" defaultRowHeight="15" outlineLevelCol="7"/>
  <cols>
    <col min="1" max="1" width="8.2" style="174" customWidth="1"/>
    <col min="2" max="2" width="9" style="174"/>
    <col min="3" max="4" width="12.1" style="174" customWidth="1"/>
    <col min="5" max="5" width="22" style="174" customWidth="1"/>
    <col min="6" max="6" width="21.7" style="174" customWidth="1"/>
    <col min="7" max="7" width="24" style="174" customWidth="1"/>
    <col min="8" max="8" width="30.5" style="174" customWidth="1"/>
    <col min="9" max="16384" width="9" style="174"/>
  </cols>
  <sheetData>
    <row r="1" ht="49.5" customHeight="1" spans="1:8">
      <c r="A1" s="175" t="s">
        <v>0</v>
      </c>
      <c r="B1" s="175"/>
      <c r="C1" s="175"/>
      <c r="D1" s="175"/>
      <c r="E1" s="175"/>
      <c r="F1" s="175"/>
      <c r="G1" s="175"/>
      <c r="H1" s="175"/>
    </row>
    <row r="2" ht="30" customHeight="1" spans="1:8">
      <c r="A2" s="176" t="s">
        <v>1</v>
      </c>
      <c r="B2" s="177"/>
      <c r="C2" s="177"/>
      <c r="D2" s="177"/>
      <c r="E2" s="177"/>
      <c r="F2" s="178" t="s">
        <v>2</v>
      </c>
      <c r="G2" s="178" t="s">
        <v>3</v>
      </c>
      <c r="H2" s="179" t="s">
        <v>4</v>
      </c>
    </row>
    <row r="3" ht="20.25" customHeight="1" spans="1:8">
      <c r="A3" s="21" t="s">
        <v>5</v>
      </c>
      <c r="B3" s="22"/>
      <c r="C3" s="22"/>
      <c r="D3" s="22"/>
      <c r="E3" s="22"/>
      <c r="F3" s="180" t="s">
        <v>6</v>
      </c>
      <c r="G3" s="180" t="s">
        <v>7</v>
      </c>
      <c r="H3" s="181"/>
    </row>
    <row r="4" ht="20.25" customHeight="1" spans="1:8">
      <c r="A4" s="21" t="s">
        <v>8</v>
      </c>
      <c r="B4" s="22"/>
      <c r="C4" s="22"/>
      <c r="D4" s="22"/>
      <c r="E4" s="22"/>
      <c r="F4" s="180" t="s">
        <v>9</v>
      </c>
      <c r="G4" s="180" t="s">
        <v>10</v>
      </c>
      <c r="H4" s="181"/>
    </row>
    <row r="5" ht="20.25" customHeight="1" spans="1:8">
      <c r="A5" s="21" t="s">
        <v>11</v>
      </c>
      <c r="B5" s="22"/>
      <c r="C5" s="22"/>
      <c r="D5" s="22"/>
      <c r="E5" s="22"/>
      <c r="F5" s="180" t="s">
        <v>12</v>
      </c>
      <c r="G5" s="182">
        <v>42</v>
      </c>
      <c r="H5" s="181"/>
    </row>
    <row r="6" ht="20.25" customHeight="1" spans="1:8">
      <c r="A6" s="183" t="s">
        <v>13</v>
      </c>
      <c r="B6" s="184"/>
      <c r="C6" s="184"/>
      <c r="D6" s="184"/>
      <c r="E6" s="185"/>
      <c r="F6" s="180" t="s">
        <v>14</v>
      </c>
      <c r="G6" s="186">
        <v>0</v>
      </c>
      <c r="H6" s="181"/>
    </row>
    <row r="7" ht="20.25" customHeight="1" spans="1:8">
      <c r="A7" s="21" t="s">
        <v>15</v>
      </c>
      <c r="B7" s="22"/>
      <c r="C7" s="22"/>
      <c r="D7" s="22"/>
      <c r="E7" s="22"/>
      <c r="F7" s="180" t="s">
        <v>16</v>
      </c>
      <c r="G7" s="187">
        <v>2</v>
      </c>
      <c r="H7" s="181"/>
    </row>
    <row r="8" ht="20.25" hidden="1" customHeight="1" spans="1:8">
      <c r="A8" s="183" t="s">
        <v>17</v>
      </c>
      <c r="B8" s="184"/>
      <c r="C8" s="184"/>
      <c r="D8" s="184"/>
      <c r="E8" s="185"/>
      <c r="F8" s="180" t="s">
        <v>18</v>
      </c>
      <c r="G8" s="186">
        <v>1</v>
      </c>
      <c r="H8" s="181" t="s">
        <v>19</v>
      </c>
    </row>
    <row r="9" ht="20.25" customHeight="1" spans="1:8">
      <c r="A9" s="188" t="s">
        <v>20</v>
      </c>
      <c r="B9" s="189"/>
      <c r="C9" s="189"/>
      <c r="D9" s="189"/>
      <c r="E9" s="189"/>
      <c r="F9" s="180" t="s">
        <v>21</v>
      </c>
      <c r="G9" s="190">
        <v>3035.51</v>
      </c>
      <c r="H9" s="181"/>
    </row>
    <row r="10" ht="20.25" customHeight="1" spans="1:8">
      <c r="A10" s="188" t="s">
        <v>22</v>
      </c>
      <c r="B10" s="189"/>
      <c r="C10" s="189"/>
      <c r="D10" s="189"/>
      <c r="E10" s="189"/>
      <c r="F10" s="180" t="s">
        <v>23</v>
      </c>
      <c r="G10" s="190">
        <v>3215.14</v>
      </c>
      <c r="H10" s="181"/>
    </row>
    <row r="11" ht="20.25" customHeight="1" spans="1:8">
      <c r="A11" s="188" t="s">
        <v>24</v>
      </c>
      <c r="B11" s="189"/>
      <c r="C11" s="189"/>
      <c r="D11" s="189"/>
      <c r="E11" s="189"/>
      <c r="F11" s="180" t="s">
        <v>25</v>
      </c>
      <c r="G11" s="190">
        <v>9106.55</v>
      </c>
      <c r="H11" s="181"/>
    </row>
    <row r="12" ht="20.25" customHeight="1" spans="1:8">
      <c r="A12" s="188" t="s">
        <v>26</v>
      </c>
      <c r="B12" s="189"/>
      <c r="C12" s="189"/>
      <c r="D12" s="189"/>
      <c r="E12" s="189"/>
      <c r="F12" s="180" t="s">
        <v>27</v>
      </c>
      <c r="G12" s="190">
        <v>0.35</v>
      </c>
      <c r="H12" s="181"/>
    </row>
    <row r="13" ht="20.25" customHeight="1" spans="1:8">
      <c r="A13" s="191" t="s">
        <v>28</v>
      </c>
      <c r="B13" s="192"/>
      <c r="C13" s="192"/>
      <c r="D13" s="192"/>
      <c r="E13" s="193"/>
      <c r="F13" s="180" t="s">
        <v>29</v>
      </c>
      <c r="G13" s="190">
        <v>0</v>
      </c>
      <c r="H13" s="181"/>
    </row>
    <row r="14" ht="20.25" customHeight="1" spans="1:8">
      <c r="A14" s="194" t="s">
        <v>30</v>
      </c>
      <c r="B14" s="7"/>
      <c r="C14" s="7"/>
      <c r="D14" s="7"/>
      <c r="E14" s="7"/>
      <c r="F14" s="5" t="s">
        <v>31</v>
      </c>
      <c r="G14" s="195">
        <v>151</v>
      </c>
      <c r="H14" s="37"/>
    </row>
    <row r="15" ht="20.25" customHeight="1" spans="1:8">
      <c r="A15" s="194" t="s">
        <v>32</v>
      </c>
      <c r="B15" s="7"/>
      <c r="C15" s="7"/>
      <c r="D15" s="7"/>
      <c r="E15" s="7"/>
      <c r="F15" s="5" t="s">
        <v>33</v>
      </c>
      <c r="G15" s="11">
        <v>-4.3</v>
      </c>
      <c r="H15" s="37"/>
    </row>
    <row r="16" ht="20.25" customHeight="1" spans="1:8">
      <c r="A16" s="196" t="s">
        <v>34</v>
      </c>
      <c r="B16" s="197"/>
      <c r="C16" s="197"/>
      <c r="D16" s="197"/>
      <c r="E16" s="198"/>
      <c r="F16" s="5" t="s">
        <v>35</v>
      </c>
      <c r="G16" s="11">
        <v>16</v>
      </c>
      <c r="H16" s="37"/>
    </row>
    <row r="17" ht="20.25" customHeight="1" spans="1:8">
      <c r="A17" s="196" t="s">
        <v>36</v>
      </c>
      <c r="B17" s="197"/>
      <c r="C17" s="197"/>
      <c r="D17" s="197"/>
      <c r="E17" s="198"/>
      <c r="F17" s="5" t="s">
        <v>37</v>
      </c>
      <c r="G17" s="11">
        <v>3895</v>
      </c>
      <c r="H17" s="37"/>
    </row>
    <row r="18" ht="20.25" customHeight="1" spans="1:8">
      <c r="A18" s="196" t="s">
        <v>38</v>
      </c>
      <c r="B18" s="197"/>
      <c r="C18" s="197"/>
      <c r="D18" s="197"/>
      <c r="E18" s="198"/>
      <c r="F18" s="5" t="s">
        <v>39</v>
      </c>
      <c r="G18" s="11">
        <v>23</v>
      </c>
      <c r="H18" s="37"/>
    </row>
    <row r="19" ht="20.25" hidden="1" customHeight="1" spans="1:8">
      <c r="A19" s="196" t="s">
        <v>40</v>
      </c>
      <c r="B19" s="197"/>
      <c r="C19" s="197"/>
      <c r="D19" s="197"/>
      <c r="E19" s="198"/>
      <c r="F19" s="5" t="s">
        <v>41</v>
      </c>
      <c r="G19" s="11">
        <f>IF(_HDD18&gt;=3800,3,4)</f>
        <v>3</v>
      </c>
      <c r="H19" s="37" t="s">
        <v>42</v>
      </c>
    </row>
    <row r="20" ht="20.25" customHeight="1" spans="1:8">
      <c r="A20" s="196" t="s">
        <v>43</v>
      </c>
      <c r="B20" s="197"/>
      <c r="C20" s="197"/>
      <c r="D20" s="197"/>
      <c r="E20" s="198"/>
      <c r="F20" s="5" t="s">
        <v>44</v>
      </c>
      <c r="G20" s="199">
        <v>1.31306</v>
      </c>
      <c r="H20" s="37" t="s">
        <v>45</v>
      </c>
    </row>
    <row r="21" ht="20.25" customHeight="1" spans="1:8">
      <c r="A21" s="196" t="s">
        <v>46</v>
      </c>
      <c r="B21" s="197"/>
      <c r="C21" s="197"/>
      <c r="D21" s="197"/>
      <c r="E21" s="198"/>
      <c r="F21" s="5" t="s">
        <v>47</v>
      </c>
      <c r="G21" s="11">
        <v>0</v>
      </c>
      <c r="H21" s="37" t="s">
        <v>48</v>
      </c>
    </row>
    <row r="22" ht="20.25" customHeight="1" spans="1:8">
      <c r="A22" s="196" t="s">
        <v>49</v>
      </c>
      <c r="B22" s="197"/>
      <c r="C22" s="197"/>
      <c r="D22" s="197"/>
      <c r="E22" s="198"/>
      <c r="F22" s="5" t="s">
        <v>50</v>
      </c>
      <c r="G22" s="11">
        <v>0</v>
      </c>
      <c r="H22" s="37" t="s">
        <v>51</v>
      </c>
    </row>
    <row r="23" ht="18.75" customHeight="1" spans="1:8">
      <c r="A23" s="7" t="s">
        <v>52</v>
      </c>
      <c r="B23" s="7"/>
      <c r="C23" s="7"/>
      <c r="D23" s="5" t="s">
        <v>53</v>
      </c>
      <c r="E23" s="5"/>
      <c r="F23" s="200" t="s">
        <v>54</v>
      </c>
      <c r="G23" s="201">
        <v>0.351005</v>
      </c>
      <c r="H23" s="202"/>
    </row>
    <row r="24" ht="18.75" customHeight="1" spans="1:8">
      <c r="A24" s="7"/>
      <c r="B24" s="7"/>
      <c r="C24" s="7"/>
      <c r="D24" s="5" t="s">
        <v>55</v>
      </c>
      <c r="E24" s="5"/>
      <c r="F24" s="200" t="s">
        <v>56</v>
      </c>
      <c r="G24" s="201">
        <v>0.349372</v>
      </c>
      <c r="H24" s="202"/>
    </row>
    <row r="25" ht="18.75" customHeight="1" spans="1:8">
      <c r="A25" s="7"/>
      <c r="B25" s="7"/>
      <c r="C25" s="7"/>
      <c r="D25" s="5" t="s">
        <v>57</v>
      </c>
      <c r="E25" s="5"/>
      <c r="F25" s="200" t="s">
        <v>58</v>
      </c>
      <c r="G25" s="201">
        <v>0.332963</v>
      </c>
      <c r="H25" s="202"/>
    </row>
    <row r="26" ht="18.75" customHeight="1" spans="1:8">
      <c r="A26" s="203"/>
      <c r="B26" s="203"/>
      <c r="C26" s="203"/>
      <c r="D26" s="204" t="s">
        <v>59</v>
      </c>
      <c r="E26" s="204"/>
      <c r="F26" s="205" t="s">
        <v>60</v>
      </c>
      <c r="G26" s="206">
        <v>0.334566</v>
      </c>
      <c r="H26" s="207"/>
    </row>
    <row r="27" ht="18.75" customHeight="1" spans="1:8">
      <c r="A27" s="7" t="s">
        <v>61</v>
      </c>
      <c r="B27" s="7"/>
      <c r="C27" s="7"/>
      <c r="D27" s="5" t="s">
        <v>53</v>
      </c>
      <c r="E27" s="5"/>
      <c r="F27" s="200" t="s">
        <v>62</v>
      </c>
      <c r="G27" s="201">
        <v>0.351005</v>
      </c>
      <c r="H27" s="202"/>
    </row>
    <row r="28" ht="18.75" customHeight="1" spans="1:8">
      <c r="A28" s="7"/>
      <c r="B28" s="7"/>
      <c r="C28" s="7"/>
      <c r="D28" s="5" t="s">
        <v>55</v>
      </c>
      <c r="E28" s="5"/>
      <c r="F28" s="200" t="s">
        <v>63</v>
      </c>
      <c r="G28" s="201">
        <v>0.349372</v>
      </c>
      <c r="H28" s="202"/>
    </row>
    <row r="29" ht="18.75" customHeight="1" spans="1:8">
      <c r="A29" s="7"/>
      <c r="B29" s="7"/>
      <c r="C29" s="7"/>
      <c r="D29" s="5" t="s">
        <v>57</v>
      </c>
      <c r="E29" s="5"/>
      <c r="F29" s="200" t="s">
        <v>64</v>
      </c>
      <c r="G29" s="201">
        <v>0.332963</v>
      </c>
      <c r="H29" s="202"/>
    </row>
    <row r="30" ht="18.75" customHeight="1" spans="1:8">
      <c r="A30" s="208"/>
      <c r="B30" s="208"/>
      <c r="C30" s="208"/>
      <c r="D30" s="209" t="s">
        <v>59</v>
      </c>
      <c r="E30" s="209"/>
      <c r="F30" s="210" t="s">
        <v>65</v>
      </c>
      <c r="G30" s="211">
        <v>0.334566</v>
      </c>
      <c r="H30" s="212"/>
    </row>
    <row r="31" ht="14.25" customHeight="1" spans="1:1">
      <c r="A31" s="213"/>
    </row>
    <row r="32" spans="1:1">
      <c r="A32" s="213"/>
    </row>
    <row r="33" spans="1:1">
      <c r="A33" s="213"/>
    </row>
    <row r="34" spans="1:1">
      <c r="A34" s="213"/>
    </row>
    <row r="35" spans="1:1">
      <c r="A35" s="213"/>
    </row>
    <row r="36" spans="1:1">
      <c r="A36" s="213"/>
    </row>
    <row r="37" spans="1:1">
      <c r="A37" s="213"/>
    </row>
    <row r="38" spans="1:1">
      <c r="A38" s="213"/>
    </row>
    <row r="39" ht="14.25" customHeight="1" spans="1:1">
      <c r="A39" s="213"/>
    </row>
    <row r="40" spans="1:1">
      <c r="A40" s="213"/>
    </row>
    <row r="41" spans="1:1">
      <c r="A41" s="213"/>
    </row>
    <row r="42" spans="1:1">
      <c r="A42" s="213"/>
    </row>
    <row r="43" spans="1:1">
      <c r="A43" s="213"/>
    </row>
    <row r="44" spans="1:1">
      <c r="A44" s="213"/>
    </row>
    <row r="45" spans="1:1">
      <c r="A45" s="213"/>
    </row>
    <row r="46" spans="1:1">
      <c r="A46" s="213"/>
    </row>
    <row r="47" ht="14.25" customHeight="1" spans="1:1">
      <c r="A47" s="213"/>
    </row>
    <row r="48" spans="1:1">
      <c r="A48" s="213"/>
    </row>
    <row r="49" spans="1:1">
      <c r="A49" s="213"/>
    </row>
    <row r="50" spans="1:1">
      <c r="A50" s="213"/>
    </row>
    <row r="51" spans="1:1">
      <c r="A51" s="213"/>
    </row>
    <row r="52" spans="1:1">
      <c r="A52" s="213"/>
    </row>
    <row r="53" spans="1:1">
      <c r="A53" s="213"/>
    </row>
    <row r="54" spans="1:1">
      <c r="A54" s="213"/>
    </row>
    <row r="55" ht="14.25" customHeight="1" spans="1:1">
      <c r="A55" s="213"/>
    </row>
    <row r="56" spans="1:1">
      <c r="A56" s="213"/>
    </row>
    <row r="57" spans="1:1">
      <c r="A57" s="213"/>
    </row>
    <row r="58" spans="1:1">
      <c r="A58" s="213"/>
    </row>
    <row r="59" spans="1:1">
      <c r="A59" s="213"/>
    </row>
    <row r="60" spans="1:1">
      <c r="A60" s="213"/>
    </row>
    <row r="61" spans="1:1">
      <c r="A61" s="213"/>
    </row>
    <row r="62" spans="1:1">
      <c r="A62" s="213"/>
    </row>
    <row r="63" ht="14.25" customHeight="1" spans="1:1">
      <c r="A63" s="213"/>
    </row>
    <row r="64" spans="1:1">
      <c r="A64" s="213"/>
    </row>
    <row r="65" spans="1:1">
      <c r="A65" s="213"/>
    </row>
    <row r="66" spans="1:1">
      <c r="A66" s="213"/>
    </row>
  </sheetData>
  <mergeCells count="32">
    <mergeCell ref="A1:H1"/>
    <mergeCell ref="A2:E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D23:E23"/>
    <mergeCell ref="D24:E24"/>
    <mergeCell ref="D25:E25"/>
    <mergeCell ref="D26:E26"/>
    <mergeCell ref="D27:E27"/>
    <mergeCell ref="D28:E28"/>
    <mergeCell ref="D29:E29"/>
    <mergeCell ref="D30:E30"/>
    <mergeCell ref="A27:C30"/>
    <mergeCell ref="A23:C26"/>
  </mergeCells>
  <printOptions horizontalCentered="1"/>
  <pageMargins left="0.748031496062992" right="0.748031496062992" top="0.54" bottom="0.5" header="0.3" footer="0.511811023622047"/>
  <pageSetup paperSize="9" scale="7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abSelected="1" workbookViewId="0">
      <selection activeCell="B16" sqref="B16:D16"/>
    </sheetView>
  </sheetViews>
  <sheetFormatPr defaultColWidth="9" defaultRowHeight="14"/>
  <cols>
    <col min="1" max="6" width="9" style="120"/>
    <col min="7" max="7" width="7.5" style="120" customWidth="1"/>
    <col min="8" max="8" width="9.7" style="120" customWidth="1"/>
    <col min="9" max="16384" width="9" style="120"/>
  </cols>
  <sheetData>
    <row r="1" ht="14.75" spans="1:12">
      <c r="A1" s="121" t="s">
        <v>66</v>
      </c>
      <c r="B1" s="121"/>
      <c r="C1" s="121"/>
      <c r="D1" s="121"/>
      <c r="E1" s="121"/>
      <c r="F1" s="121"/>
      <c r="G1" s="121"/>
      <c r="H1" s="121"/>
      <c r="I1" s="121"/>
      <c r="J1" s="121"/>
      <c r="K1" s="121"/>
      <c r="L1" s="121"/>
    </row>
    <row r="2" spans="1:12">
      <c r="A2" s="122" t="s">
        <v>67</v>
      </c>
      <c r="B2" s="123"/>
      <c r="C2" s="123"/>
      <c r="D2" s="123"/>
      <c r="E2" s="123" t="s">
        <v>68</v>
      </c>
      <c r="F2" s="123"/>
      <c r="G2" s="123"/>
      <c r="H2" s="123"/>
      <c r="I2" s="123" t="s">
        <v>69</v>
      </c>
      <c r="J2" s="123"/>
      <c r="K2" s="123"/>
      <c r="L2" s="158"/>
    </row>
    <row r="3" spans="1:12">
      <c r="A3" s="124"/>
      <c r="B3" s="125"/>
      <c r="C3" s="125"/>
      <c r="D3" s="125"/>
      <c r="E3" s="125" t="s">
        <v>70</v>
      </c>
      <c r="F3" s="125"/>
      <c r="G3" s="125"/>
      <c r="H3" s="125"/>
      <c r="I3" s="125">
        <v>2056.87</v>
      </c>
      <c r="J3" s="125"/>
      <c r="K3" s="125"/>
      <c r="L3" s="159"/>
    </row>
    <row r="4" ht="13.5" customHeight="1" spans="1:12">
      <c r="A4" s="124" t="s">
        <v>71</v>
      </c>
      <c r="B4" s="125"/>
      <c r="C4" s="125"/>
      <c r="D4" s="125"/>
      <c r="E4" s="125" t="s">
        <v>72</v>
      </c>
      <c r="F4" s="125"/>
      <c r="G4" s="125"/>
      <c r="H4" s="125"/>
      <c r="I4" s="135" t="s">
        <v>73</v>
      </c>
      <c r="J4" s="135"/>
      <c r="K4" s="143" t="s">
        <v>74</v>
      </c>
      <c r="L4" s="159"/>
    </row>
    <row r="5" spans="1:12">
      <c r="A5" s="124" t="s">
        <v>55</v>
      </c>
      <c r="B5" s="125" t="s">
        <v>59</v>
      </c>
      <c r="C5" s="125" t="s">
        <v>53</v>
      </c>
      <c r="D5" s="125" t="s">
        <v>57</v>
      </c>
      <c r="E5" s="125" t="s">
        <v>75</v>
      </c>
      <c r="F5" s="125"/>
      <c r="G5" s="125"/>
      <c r="H5" s="125"/>
      <c r="I5" s="135"/>
      <c r="J5" s="135"/>
      <c r="K5" s="125"/>
      <c r="L5" s="159"/>
    </row>
    <row r="6" spans="1:12">
      <c r="A6" s="124"/>
      <c r="B6" s="125"/>
      <c r="C6" s="125"/>
      <c r="D6" s="125"/>
      <c r="E6" s="125"/>
      <c r="F6" s="125"/>
      <c r="G6" s="125"/>
      <c r="H6" s="125"/>
      <c r="I6" s="135"/>
      <c r="J6" s="135"/>
      <c r="K6" s="125"/>
      <c r="L6" s="159"/>
    </row>
    <row r="7" spans="1:12">
      <c r="A7" s="126">
        <v>0.44</v>
      </c>
      <c r="B7" s="127">
        <v>0.44</v>
      </c>
      <c r="C7" s="127">
        <v>0.33</v>
      </c>
      <c r="D7" s="127">
        <f>WinRatioWest</f>
        <v>0.332963</v>
      </c>
      <c r="E7" s="125" t="s">
        <v>76</v>
      </c>
      <c r="F7" s="125"/>
      <c r="G7" s="125"/>
      <c r="H7" s="125"/>
      <c r="I7" s="142">
        <f>M</f>
        <v>0</v>
      </c>
      <c r="J7" s="142"/>
      <c r="K7" s="125" t="s">
        <v>77</v>
      </c>
      <c r="L7" s="159"/>
    </row>
    <row r="8" spans="1:12">
      <c r="A8" s="128" t="s">
        <v>78</v>
      </c>
      <c r="B8" s="129"/>
      <c r="C8" s="129"/>
      <c r="D8" s="130"/>
      <c r="E8" s="125" t="s">
        <v>79</v>
      </c>
      <c r="F8" s="125"/>
      <c r="G8" s="125"/>
      <c r="H8" s="125"/>
      <c r="I8" s="125" t="s">
        <v>80</v>
      </c>
      <c r="J8" s="125"/>
      <c r="K8" s="125"/>
      <c r="L8" s="159"/>
    </row>
    <row r="9" spans="1:12">
      <c r="A9" s="131"/>
      <c r="B9" s="132"/>
      <c r="C9" s="132"/>
      <c r="D9" s="133"/>
      <c r="E9" s="134" t="s">
        <v>81</v>
      </c>
      <c r="F9" s="135"/>
      <c r="G9" s="125" t="s">
        <v>82</v>
      </c>
      <c r="H9" s="125"/>
      <c r="I9" s="135" t="s">
        <v>83</v>
      </c>
      <c r="J9" s="135"/>
      <c r="K9" s="125" t="s">
        <v>84</v>
      </c>
      <c r="L9" s="159"/>
    </row>
    <row r="10" spans="1:12">
      <c r="A10" s="136"/>
      <c r="B10" s="137"/>
      <c r="C10" s="137"/>
      <c r="D10" s="138"/>
      <c r="E10" s="134"/>
      <c r="F10" s="135"/>
      <c r="G10" s="125"/>
      <c r="H10" s="125"/>
      <c r="I10" s="135"/>
      <c r="J10" s="135"/>
      <c r="K10" s="125"/>
      <c r="L10" s="159"/>
    </row>
    <row r="11" ht="15" spans="1:12">
      <c r="A11" s="139" t="s">
        <v>85</v>
      </c>
      <c r="B11" s="140"/>
      <c r="C11" s="141" t="s">
        <v>86</v>
      </c>
      <c r="D11" s="141"/>
      <c r="E11" s="142">
        <v>0.78</v>
      </c>
      <c r="F11" s="142"/>
      <c r="G11" s="142"/>
      <c r="H11" s="142"/>
      <c r="I11" s="160" t="str">
        <f>CONCATENATE("≤",IF(CZ=3,IF(M&lt;=0.2,"0.38",IF(M&gt;0.25,"0.38","0.38")),IF(M&lt;=0.2,"0.47",IF(M&gt;0.25,"0.47","0.47"))))</f>
        <v>≤0.38</v>
      </c>
      <c r="J11" s="160"/>
      <c r="K11" s="161" t="s">
        <v>87</v>
      </c>
      <c r="L11" s="162"/>
    </row>
    <row r="12" ht="15" spans="1:12">
      <c r="A12" s="124" t="s">
        <v>88</v>
      </c>
      <c r="B12" s="125"/>
      <c r="C12" s="143" t="s">
        <v>89</v>
      </c>
      <c r="D12" s="125"/>
      <c r="E12" s="142"/>
      <c r="F12" s="142"/>
      <c r="G12" s="142"/>
      <c r="H12" s="142"/>
      <c r="I12" s="160" t="str">
        <f>CONCATENATE("≤",IF(CZ=3,"2.00","2.30"))</f>
        <v>≤2.00</v>
      </c>
      <c r="J12" s="160"/>
      <c r="K12" s="161" t="str">
        <f>IF(CZ=3,"—","≤0.50")</f>
        <v>—</v>
      </c>
      <c r="L12" s="162"/>
    </row>
    <row r="13" ht="15" spans="1:12">
      <c r="A13" s="124"/>
      <c r="B13" s="125"/>
      <c r="C13" s="125" t="s">
        <v>90</v>
      </c>
      <c r="D13" s="125"/>
      <c r="E13" s="142"/>
      <c r="F13" s="142"/>
      <c r="G13" s="142"/>
      <c r="H13" s="142"/>
      <c r="I13" s="160" t="str">
        <f>CONCATENATE("≤",IF(CZ=3,"1.90","2.10"))</f>
        <v>≤1.90</v>
      </c>
      <c r="J13" s="160"/>
      <c r="K13" s="161" t="str">
        <f>IF(CZ=3,"—","≤0.40")</f>
        <v>—</v>
      </c>
      <c r="L13" s="162"/>
    </row>
    <row r="14" ht="15" spans="1:12">
      <c r="A14" s="124"/>
      <c r="B14" s="125"/>
      <c r="C14" s="125" t="s">
        <v>91</v>
      </c>
      <c r="D14" s="125"/>
      <c r="E14" s="142"/>
      <c r="F14" s="142"/>
      <c r="G14" s="142"/>
      <c r="H14" s="142"/>
      <c r="I14" s="160" t="str">
        <f>CONCATENATE("≤",IF(CZ=3,"1.80","1.90"))</f>
        <v>≤1.80</v>
      </c>
      <c r="J14" s="160"/>
      <c r="K14" s="161" t="str">
        <f>IF(CZ=3,"—","≤0.30")</f>
        <v>—</v>
      </c>
      <c r="L14" s="162"/>
    </row>
    <row r="15" spans="1:12">
      <c r="A15" s="124" t="s">
        <v>92</v>
      </c>
      <c r="B15" s="125"/>
      <c r="C15" s="125"/>
      <c r="D15" s="125"/>
      <c r="E15" s="142">
        <v>1.437</v>
      </c>
      <c r="F15" s="142"/>
      <c r="G15" s="142"/>
      <c r="H15" s="142"/>
      <c r="I15" s="160" t="str">
        <f>CONCATENATE("≤",IF(CZ=3,"0.45","0.47"))</f>
        <v>≤0.45</v>
      </c>
      <c r="J15" s="160"/>
      <c r="K15" s="163" t="s">
        <v>87</v>
      </c>
      <c r="L15" s="164"/>
    </row>
    <row r="16" spans="1:12">
      <c r="A16" s="124" t="s">
        <v>93</v>
      </c>
      <c r="B16" s="125" t="s">
        <v>94</v>
      </c>
      <c r="C16" s="125"/>
      <c r="D16" s="125"/>
      <c r="E16" s="142"/>
      <c r="F16" s="142"/>
      <c r="G16" s="142"/>
      <c r="H16" s="142"/>
      <c r="I16" s="165" t="str">
        <f>CONCATENATE("≤",IF(CZ=3,"2.70","2.70"))</f>
        <v>≤2.70</v>
      </c>
      <c r="J16" s="160"/>
      <c r="K16" s="163" t="s">
        <v>95</v>
      </c>
      <c r="L16" s="164"/>
    </row>
    <row r="17" spans="1:12">
      <c r="A17" s="124"/>
      <c r="B17" s="125" t="s">
        <v>96</v>
      </c>
      <c r="C17" s="125"/>
      <c r="D17" s="125"/>
      <c r="E17" s="142"/>
      <c r="F17" s="142"/>
      <c r="G17" s="142"/>
      <c r="H17" s="142"/>
      <c r="I17" s="165" t="str">
        <f>CONCATENATE("≤",IF(CZ=3,"2.40","2.40"))</f>
        <v>≤2.40</v>
      </c>
      <c r="J17" s="160"/>
      <c r="K17" s="163" t="s">
        <v>95</v>
      </c>
      <c r="L17" s="164"/>
    </row>
    <row r="18" spans="1:12">
      <c r="A18" s="124"/>
      <c r="B18" s="125" t="s">
        <v>97</v>
      </c>
      <c r="C18" s="125"/>
      <c r="D18" s="125"/>
      <c r="E18" s="142"/>
      <c r="F18" s="142"/>
      <c r="G18" s="142"/>
      <c r="H18" s="142"/>
      <c r="I18" s="160" t="str">
        <f>CONCATENATE("≤",IF(CZ=3,"2.10","2.20"))</f>
        <v>≤2.10</v>
      </c>
      <c r="J18" s="160"/>
      <c r="K18" s="163" t="str">
        <f>IF(CZ=3,"不限制","≤0.60")</f>
        <v>不限制</v>
      </c>
      <c r="L18" s="164"/>
    </row>
    <row r="19" spans="1:12">
      <c r="A19" s="124"/>
      <c r="B19" s="125" t="s">
        <v>98</v>
      </c>
      <c r="C19" s="125"/>
      <c r="D19" s="125"/>
      <c r="E19" s="142"/>
      <c r="F19" s="142"/>
      <c r="G19" s="142"/>
      <c r="H19" s="142"/>
      <c r="I19" s="160" t="str">
        <f>CONCATENATE("≤",IF(CZ=3,"1.70","1.90"))</f>
        <v>≤1.70</v>
      </c>
      <c r="J19" s="160"/>
      <c r="K19" s="163" t="str">
        <f>IF(CZ=3,"≤0.55","≤0.55")</f>
        <v>≤0.55</v>
      </c>
      <c r="L19" s="164"/>
    </row>
    <row r="20" spans="1:12">
      <c r="A20" s="124"/>
      <c r="B20" s="125" t="s">
        <v>99</v>
      </c>
      <c r="C20" s="125"/>
      <c r="D20" s="125"/>
      <c r="E20" s="142"/>
      <c r="F20" s="142"/>
      <c r="G20" s="142"/>
      <c r="H20" s="142"/>
      <c r="I20" s="160" t="str">
        <f>CONCATENATE("≤",IF(CZ=3,"1.50","1.60"))</f>
        <v>≤1.50</v>
      </c>
      <c r="J20" s="160"/>
      <c r="K20" s="163" t="str">
        <f>IF(CZ=3,"≤0.50","≤0.50")</f>
        <v>≤0.50</v>
      </c>
      <c r="L20" s="164"/>
    </row>
    <row r="21" spans="1:12">
      <c r="A21" s="124" t="s">
        <v>100</v>
      </c>
      <c r="B21" s="125"/>
      <c r="C21" s="125"/>
      <c r="D21" s="125"/>
      <c r="E21" s="142"/>
      <c r="F21" s="142"/>
      <c r="G21" s="142"/>
      <c r="H21" s="142"/>
      <c r="I21" s="160" t="str">
        <f>CONCATENATE("≤",IF(CZ=3,"0.35","0.43"))</f>
        <v>≤0.35</v>
      </c>
      <c r="J21" s="160"/>
      <c r="K21" s="163" t="s">
        <v>87</v>
      </c>
      <c r="L21" s="164"/>
    </row>
    <row r="22" spans="1:12">
      <c r="A22" s="124" t="s">
        <v>101</v>
      </c>
      <c r="B22" s="125"/>
      <c r="C22" s="125"/>
      <c r="D22" s="125"/>
      <c r="E22" s="142"/>
      <c r="F22" s="142"/>
      <c r="G22" s="142"/>
      <c r="H22" s="142"/>
      <c r="I22" s="165" t="s">
        <v>102</v>
      </c>
      <c r="J22" s="160"/>
      <c r="K22" s="163" t="s">
        <v>87</v>
      </c>
      <c r="L22" s="164"/>
    </row>
    <row r="23" spans="1:12">
      <c r="A23" s="124" t="s">
        <v>103</v>
      </c>
      <c r="B23" s="125"/>
      <c r="C23" s="125"/>
      <c r="D23" s="125"/>
      <c r="E23" s="142"/>
      <c r="F23" s="142"/>
      <c r="G23" s="142"/>
      <c r="H23" s="142"/>
      <c r="I23" s="165" t="s">
        <v>102</v>
      </c>
      <c r="J23" s="160"/>
      <c r="K23" s="166" t="s">
        <v>87</v>
      </c>
      <c r="L23" s="164"/>
    </row>
    <row r="24" ht="14.25" customHeight="1" spans="1:12">
      <c r="A24" s="144" t="s">
        <v>104</v>
      </c>
      <c r="B24" s="125"/>
      <c r="C24" s="125"/>
      <c r="D24" s="125"/>
      <c r="E24" s="145">
        <v>0.0904709</v>
      </c>
      <c r="F24" s="146"/>
      <c r="G24" s="146"/>
      <c r="H24" s="147"/>
      <c r="I24" s="167" t="str">
        <f>CONCATENATE("R≥",IF(CZ=3,"2.00","1.50"))</f>
        <v>R≥2.00</v>
      </c>
      <c r="J24" s="168"/>
      <c r="K24" s="168" t="s">
        <v>105</v>
      </c>
      <c r="L24" s="169"/>
    </row>
    <row r="25" ht="14.25" customHeight="1" spans="1:12">
      <c r="A25" s="144" t="s">
        <v>106</v>
      </c>
      <c r="B25" s="125"/>
      <c r="C25" s="125"/>
      <c r="D25" s="125"/>
      <c r="E25" s="145">
        <v>0.0904709</v>
      </c>
      <c r="F25" s="146"/>
      <c r="G25" s="146"/>
      <c r="H25" s="147"/>
      <c r="I25" s="167" t="str">
        <f>CONCATENATE("R≥",IF(CZ=3,"1.80","1.50"))</f>
        <v>R≥1.80</v>
      </c>
      <c r="J25" s="168"/>
      <c r="K25" s="168" t="s">
        <v>105</v>
      </c>
      <c r="L25" s="169"/>
    </row>
    <row r="26" ht="14.25" customHeight="1" spans="1:12">
      <c r="A26" s="144" t="s">
        <v>107</v>
      </c>
      <c r="B26" s="125"/>
      <c r="C26" s="125"/>
      <c r="D26" s="125"/>
      <c r="E26" s="145"/>
      <c r="F26" s="146"/>
      <c r="G26" s="146"/>
      <c r="H26" s="147"/>
      <c r="I26" s="167" t="str">
        <f>CONCATENATE("R≥",IF(CZ=3,"1.80","1.50"))</f>
        <v>R≥1.80</v>
      </c>
      <c r="J26" s="168"/>
      <c r="K26" s="168" t="s">
        <v>105</v>
      </c>
      <c r="L26" s="169"/>
    </row>
    <row r="27" spans="1:12">
      <c r="A27" s="148" t="s">
        <v>108</v>
      </c>
      <c r="B27" s="149"/>
      <c r="C27" s="149"/>
      <c r="D27" s="125" t="s">
        <v>109</v>
      </c>
      <c r="E27" s="125"/>
      <c r="F27" s="125"/>
      <c r="G27" s="150" t="s">
        <v>110</v>
      </c>
      <c r="H27" s="150"/>
      <c r="I27" s="150"/>
      <c r="J27" s="150"/>
      <c r="K27" s="150"/>
      <c r="L27" s="170"/>
    </row>
    <row r="28" spans="1:15">
      <c r="A28" s="148"/>
      <c r="B28" s="149"/>
      <c r="C28" s="149"/>
      <c r="D28" s="125" t="s">
        <v>111</v>
      </c>
      <c r="E28" s="125"/>
      <c r="F28" s="125"/>
      <c r="G28" s="150"/>
      <c r="H28" s="150"/>
      <c r="I28" s="150"/>
      <c r="J28" s="150"/>
      <c r="K28" s="150"/>
      <c r="L28" s="170"/>
      <c r="O28" s="171"/>
    </row>
    <row r="29" ht="14.75" spans="1:12">
      <c r="A29" s="151"/>
      <c r="B29" s="152"/>
      <c r="C29" s="152"/>
      <c r="D29" s="153" t="s">
        <v>112</v>
      </c>
      <c r="E29" s="153"/>
      <c r="F29" s="153"/>
      <c r="G29" s="154"/>
      <c r="H29" s="154"/>
      <c r="I29" s="154"/>
      <c r="J29" s="154"/>
      <c r="K29" s="154"/>
      <c r="L29" s="172"/>
    </row>
    <row r="30" spans="1:12">
      <c r="A30" s="155"/>
      <c r="B30" s="155"/>
      <c r="C30" s="155"/>
      <c r="D30" s="155"/>
      <c r="E30" s="156"/>
      <c r="F30" s="156"/>
      <c r="G30" s="156"/>
      <c r="H30" s="156"/>
      <c r="I30" s="156"/>
      <c r="J30" s="156"/>
      <c r="K30" s="155"/>
      <c r="L30" s="155"/>
    </row>
    <row r="31" spans="1:12">
      <c r="A31" s="155"/>
      <c r="B31" s="155"/>
      <c r="C31" s="155"/>
      <c r="D31" s="155"/>
      <c r="E31" s="155"/>
      <c r="F31" s="155"/>
      <c r="G31" s="155"/>
      <c r="H31" s="155"/>
      <c r="I31" s="156"/>
      <c r="J31" s="156"/>
      <c r="K31" s="155"/>
      <c r="L31" s="155"/>
    </row>
    <row r="32" spans="1:12">
      <c r="A32" s="155"/>
      <c r="B32" s="155"/>
      <c r="C32" s="155"/>
      <c r="D32" s="155"/>
      <c r="E32" s="155"/>
      <c r="F32" s="155"/>
      <c r="G32" s="155"/>
      <c r="H32" s="155"/>
      <c r="I32" s="156"/>
      <c r="J32" s="156"/>
      <c r="K32" s="155"/>
      <c r="L32" s="155"/>
    </row>
    <row r="33" spans="1:12">
      <c r="A33" s="155"/>
      <c r="B33" s="155"/>
      <c r="C33" s="155"/>
      <c r="D33" s="155"/>
      <c r="E33" s="155"/>
      <c r="F33" s="155"/>
      <c r="G33" s="155"/>
      <c r="H33" s="155"/>
      <c r="I33" s="156"/>
      <c r="J33" s="156"/>
      <c r="K33" s="155"/>
      <c r="L33" s="155"/>
    </row>
    <row r="34" spans="1:12">
      <c r="A34" s="155"/>
      <c r="B34" s="155"/>
      <c r="C34" s="155"/>
      <c r="D34" s="155"/>
      <c r="E34" s="155"/>
      <c r="F34" s="155"/>
      <c r="G34" s="155"/>
      <c r="H34" s="155"/>
      <c r="I34" s="156"/>
      <c r="J34" s="156"/>
      <c r="K34" s="155"/>
      <c r="L34" s="155"/>
    </row>
    <row r="35" spans="1:12">
      <c r="A35" s="155"/>
      <c r="B35" s="155"/>
      <c r="C35" s="155"/>
      <c r="D35" s="155"/>
      <c r="E35" s="155"/>
      <c r="F35" s="155"/>
      <c r="G35" s="155"/>
      <c r="H35" s="155"/>
      <c r="I35" s="156"/>
      <c r="J35" s="156"/>
      <c r="K35" s="155"/>
      <c r="L35" s="155"/>
    </row>
    <row r="36" spans="1:12">
      <c r="A36" s="155"/>
      <c r="B36" s="155"/>
      <c r="C36" s="155"/>
      <c r="D36" s="155"/>
      <c r="E36" s="155"/>
      <c r="F36" s="155"/>
      <c r="G36" s="155"/>
      <c r="H36" s="155"/>
      <c r="I36" s="156"/>
      <c r="J36" s="156"/>
      <c r="K36" s="155"/>
      <c r="L36" s="155"/>
    </row>
    <row r="37" spans="1:12">
      <c r="A37" s="155"/>
      <c r="B37" s="155"/>
      <c r="C37" s="155"/>
      <c r="D37" s="155"/>
      <c r="E37" s="155"/>
      <c r="F37" s="155"/>
      <c r="G37" s="155"/>
      <c r="H37" s="155"/>
      <c r="I37" s="156"/>
      <c r="J37" s="156"/>
      <c r="K37" s="155"/>
      <c r="L37" s="155"/>
    </row>
    <row r="38" spans="1:12">
      <c r="A38" s="155"/>
      <c r="B38" s="155"/>
      <c r="C38" s="155"/>
      <c r="D38" s="155"/>
      <c r="E38" s="155"/>
      <c r="F38" s="155"/>
      <c r="G38" s="155"/>
      <c r="H38" s="155"/>
      <c r="I38" s="156"/>
      <c r="J38" s="156"/>
      <c r="K38" s="155"/>
      <c r="L38" s="155"/>
    </row>
    <row r="39" spans="1:12">
      <c r="A39" s="155"/>
      <c r="B39" s="155"/>
      <c r="C39" s="155"/>
      <c r="D39" s="155"/>
      <c r="E39" s="155"/>
      <c r="F39" s="155"/>
      <c r="G39" s="155"/>
      <c r="H39" s="155"/>
      <c r="I39" s="156"/>
      <c r="J39" s="156"/>
      <c r="K39" s="155"/>
      <c r="L39" s="155"/>
    </row>
    <row r="40" spans="1:12">
      <c r="A40" s="157"/>
      <c r="B40" s="157"/>
      <c r="C40" s="157"/>
      <c r="D40" s="157"/>
      <c r="E40" s="157"/>
      <c r="F40" s="157"/>
      <c r="G40" s="157"/>
      <c r="H40" s="157"/>
      <c r="I40" s="173"/>
      <c r="J40" s="173"/>
      <c r="K40" s="157"/>
      <c r="L40" s="157"/>
    </row>
    <row r="41" spans="1:12">
      <c r="A41" s="157"/>
      <c r="B41" s="157"/>
      <c r="C41" s="157"/>
      <c r="D41" s="157"/>
      <c r="E41" s="157"/>
      <c r="F41" s="157"/>
      <c r="G41" s="157"/>
      <c r="H41" s="157"/>
      <c r="I41" s="173"/>
      <c r="J41" s="173"/>
      <c r="K41" s="157"/>
      <c r="L41" s="157"/>
    </row>
    <row r="42" spans="1:12">
      <c r="A42" s="157"/>
      <c r="B42" s="157"/>
      <c r="C42" s="157"/>
      <c r="D42" s="157"/>
      <c r="E42" s="157"/>
      <c r="F42" s="157"/>
      <c r="G42" s="157"/>
      <c r="H42" s="157"/>
      <c r="I42" s="157"/>
      <c r="J42" s="157"/>
      <c r="K42" s="157"/>
      <c r="L42" s="157"/>
    </row>
    <row r="43" spans="1:12">
      <c r="A43" s="157"/>
      <c r="B43" s="157"/>
      <c r="C43" s="157"/>
      <c r="D43" s="157"/>
      <c r="E43" s="157"/>
      <c r="F43" s="157"/>
      <c r="G43" s="157"/>
      <c r="H43" s="157"/>
      <c r="I43" s="157"/>
      <c r="J43" s="157"/>
      <c r="K43" s="157"/>
      <c r="L43" s="157"/>
    </row>
  </sheetData>
  <mergeCells count="125">
    <mergeCell ref="A1:L1"/>
    <mergeCell ref="A2:D2"/>
    <mergeCell ref="E2:H2"/>
    <mergeCell ref="I2:L2"/>
    <mergeCell ref="A3:D3"/>
    <mergeCell ref="E3:H3"/>
    <mergeCell ref="I3:L3"/>
    <mergeCell ref="A4:D4"/>
    <mergeCell ref="E4:H4"/>
    <mergeCell ref="E7:H7"/>
    <mergeCell ref="I7:J7"/>
    <mergeCell ref="K7:L7"/>
    <mergeCell ref="E8:H8"/>
    <mergeCell ref="I8:L8"/>
    <mergeCell ref="A11:B11"/>
    <mergeCell ref="C11:D11"/>
    <mergeCell ref="E11:F11"/>
    <mergeCell ref="G11:H11"/>
    <mergeCell ref="I11:J11"/>
    <mergeCell ref="K11:L11"/>
    <mergeCell ref="C12:D12"/>
    <mergeCell ref="E12:F12"/>
    <mergeCell ref="G12:H12"/>
    <mergeCell ref="I12:J12"/>
    <mergeCell ref="K12:L12"/>
    <mergeCell ref="C13:D13"/>
    <mergeCell ref="E13:F13"/>
    <mergeCell ref="G13:H13"/>
    <mergeCell ref="I13:J13"/>
    <mergeCell ref="K13:L13"/>
    <mergeCell ref="C14:D14"/>
    <mergeCell ref="E14:F14"/>
    <mergeCell ref="G14:H14"/>
    <mergeCell ref="I14:J14"/>
    <mergeCell ref="K14:L14"/>
    <mergeCell ref="A15:D15"/>
    <mergeCell ref="E15:F15"/>
    <mergeCell ref="G15:H15"/>
    <mergeCell ref="I15:J15"/>
    <mergeCell ref="K15:L15"/>
    <mergeCell ref="B16:D16"/>
    <mergeCell ref="E16:F16"/>
    <mergeCell ref="G16:H16"/>
    <mergeCell ref="I16:J16"/>
    <mergeCell ref="K16:L16"/>
    <mergeCell ref="B17:D17"/>
    <mergeCell ref="E17:F17"/>
    <mergeCell ref="G17:H17"/>
    <mergeCell ref="I17:J17"/>
    <mergeCell ref="K17:L17"/>
    <mergeCell ref="B18:D18"/>
    <mergeCell ref="E18:F18"/>
    <mergeCell ref="G18:H18"/>
    <mergeCell ref="I18:J18"/>
    <mergeCell ref="K18:L18"/>
    <mergeCell ref="B19:D19"/>
    <mergeCell ref="E19:F19"/>
    <mergeCell ref="G19:H19"/>
    <mergeCell ref="I19:J19"/>
    <mergeCell ref="K19:L19"/>
    <mergeCell ref="B20:D20"/>
    <mergeCell ref="E20:F20"/>
    <mergeCell ref="G20:H20"/>
    <mergeCell ref="I20:J20"/>
    <mergeCell ref="K20:L20"/>
    <mergeCell ref="A21:D21"/>
    <mergeCell ref="E21:F21"/>
    <mergeCell ref="G21:H21"/>
    <mergeCell ref="I21:J21"/>
    <mergeCell ref="K21:L21"/>
    <mergeCell ref="A22:D22"/>
    <mergeCell ref="E22:F22"/>
    <mergeCell ref="G22:H22"/>
    <mergeCell ref="I22:J22"/>
    <mergeCell ref="K22:L22"/>
    <mergeCell ref="A23:D23"/>
    <mergeCell ref="E23:F23"/>
    <mergeCell ref="G23:H23"/>
    <mergeCell ref="I23:J23"/>
    <mergeCell ref="K23:L23"/>
    <mergeCell ref="A24:D24"/>
    <mergeCell ref="E24:H24"/>
    <mergeCell ref="I24:J24"/>
    <mergeCell ref="K24:L24"/>
    <mergeCell ref="A25:D25"/>
    <mergeCell ref="E25:H25"/>
    <mergeCell ref="I25:J25"/>
    <mergeCell ref="K25:L25"/>
    <mergeCell ref="A26:D26"/>
    <mergeCell ref="E26:H26"/>
    <mergeCell ref="I26:J26"/>
    <mergeCell ref="K26:L26"/>
    <mergeCell ref="E27:F27"/>
    <mergeCell ref="E28:F28"/>
    <mergeCell ref="E29:F29"/>
    <mergeCell ref="E30:F30"/>
    <mergeCell ref="G30:H30"/>
    <mergeCell ref="I30:J30"/>
    <mergeCell ref="I31:J31"/>
    <mergeCell ref="I32:J32"/>
    <mergeCell ref="I33:J33"/>
    <mergeCell ref="I34:J34"/>
    <mergeCell ref="I35:J35"/>
    <mergeCell ref="I36:J36"/>
    <mergeCell ref="I37:J37"/>
    <mergeCell ref="I38:J38"/>
    <mergeCell ref="I39:J39"/>
    <mergeCell ref="I40:J40"/>
    <mergeCell ref="I41:J41"/>
    <mergeCell ref="A5:A6"/>
    <mergeCell ref="A16:A20"/>
    <mergeCell ref="B5:B6"/>
    <mergeCell ref="C5:C6"/>
    <mergeCell ref="D5:D6"/>
    <mergeCell ref="I4:J6"/>
    <mergeCell ref="K4:L6"/>
    <mergeCell ref="A8:D10"/>
    <mergeCell ref="E5:H6"/>
    <mergeCell ref="E9:F10"/>
    <mergeCell ref="G9:H10"/>
    <mergeCell ref="I9:J10"/>
    <mergeCell ref="K9:L10"/>
    <mergeCell ref="G27:L29"/>
    <mergeCell ref="A12:B14"/>
    <mergeCell ref="A27:C29"/>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64"/>
  <sheetViews>
    <sheetView workbookViewId="0">
      <selection activeCell="Q1" sqref="Q1"/>
    </sheetView>
  </sheetViews>
  <sheetFormatPr defaultColWidth="9" defaultRowHeight="14"/>
  <cols>
    <col min="1" max="1" width="5.1" style="42" customWidth="1"/>
    <col min="2" max="2" width="9.9" style="42" customWidth="1"/>
    <col min="3" max="3" width="6.1" style="42" customWidth="1"/>
    <col min="4" max="4" width="6.2" style="42" customWidth="1"/>
    <col min="5" max="5" width="9" style="42"/>
    <col min="6" max="6" width="3.9" style="42" customWidth="1"/>
    <col min="7" max="7" width="11.1" style="42" customWidth="1"/>
    <col min="8" max="8" width="10.7" style="42" customWidth="1"/>
    <col min="9" max="9" width="10.5" style="42" customWidth="1"/>
    <col min="10" max="10" width="11.7" style="42" customWidth="1"/>
    <col min="11" max="11" width="9.5" style="42" customWidth="1"/>
    <col min="12" max="12" width="8.7" style="42" customWidth="1"/>
    <col min="13" max="13" width="10.2" style="42" customWidth="1"/>
    <col min="14" max="14" width="12.2" style="42" customWidth="1"/>
    <col min="15" max="15" width="9.1" style="42" customWidth="1"/>
    <col min="16" max="16" width="12" style="42" customWidth="1"/>
    <col min="17" max="16384" width="9" style="42"/>
  </cols>
  <sheetData>
    <row r="1" ht="14.75" spans="1:16">
      <c r="A1" s="43" t="s">
        <v>113</v>
      </c>
      <c r="B1" s="43"/>
      <c r="C1" s="43"/>
      <c r="D1" s="43"/>
      <c r="E1" s="43"/>
      <c r="F1" s="43"/>
      <c r="G1" s="43"/>
      <c r="H1" s="43"/>
      <c r="I1" s="43"/>
      <c r="J1" s="43"/>
      <c r="K1" s="43"/>
      <c r="L1" s="43"/>
      <c r="M1" s="43"/>
      <c r="N1" s="43"/>
      <c r="O1" s="43"/>
      <c r="P1" s="43"/>
    </row>
    <row r="2" spans="1:16">
      <c r="A2" s="44" t="s">
        <v>67</v>
      </c>
      <c r="B2" s="45"/>
      <c r="C2" s="45" t="s">
        <v>68</v>
      </c>
      <c r="D2" s="45"/>
      <c r="E2" s="45"/>
      <c r="F2" s="45"/>
      <c r="G2" s="45"/>
      <c r="H2" s="45" t="s">
        <v>69</v>
      </c>
      <c r="I2" s="45"/>
      <c r="J2" s="45"/>
      <c r="K2" s="83" t="s">
        <v>114</v>
      </c>
      <c r="L2" s="83"/>
      <c r="M2" s="83"/>
      <c r="N2" s="83"/>
      <c r="O2" s="83"/>
      <c r="P2" s="84"/>
    </row>
    <row r="3" spans="1:16">
      <c r="A3" s="46"/>
      <c r="B3" s="47"/>
      <c r="C3" s="47"/>
      <c r="D3" s="47"/>
      <c r="E3" s="47"/>
      <c r="F3" s="47"/>
      <c r="G3" s="47"/>
      <c r="H3" s="47"/>
      <c r="I3" s="47"/>
      <c r="J3" s="47"/>
      <c r="K3" s="54" t="s">
        <v>115</v>
      </c>
      <c r="L3" s="54"/>
      <c r="M3" s="76" t="s">
        <v>55</v>
      </c>
      <c r="N3" s="76" t="s">
        <v>59</v>
      </c>
      <c r="O3" s="76" t="s">
        <v>53</v>
      </c>
      <c r="P3" s="85" t="s">
        <v>57</v>
      </c>
    </row>
    <row r="4" spans="1:16">
      <c r="A4" s="48"/>
      <c r="B4" s="49"/>
      <c r="C4" s="50" t="str">
        <f>ProjName</f>
        <v>新建项目</v>
      </c>
      <c r="D4" s="50"/>
      <c r="E4" s="50"/>
      <c r="F4" s="50"/>
      <c r="G4" s="50"/>
      <c r="H4" s="47">
        <f>A0</f>
        <v>3035.51</v>
      </c>
      <c r="I4" s="47"/>
      <c r="J4" s="47"/>
      <c r="K4" s="54" t="s">
        <v>116</v>
      </c>
      <c r="L4" s="54"/>
      <c r="M4" s="56">
        <f>WinRatioSouth</f>
        <v>0.349372</v>
      </c>
      <c r="N4" s="56">
        <f>WinRatioNorth</f>
        <v>0.334566</v>
      </c>
      <c r="O4" s="56">
        <f>WinRatioEast</f>
        <v>0.351005</v>
      </c>
      <c r="P4" s="86">
        <f>WinRatioWest</f>
        <v>0.332963</v>
      </c>
    </row>
    <row r="5" spans="1:16">
      <c r="A5" s="51" t="s">
        <v>117</v>
      </c>
      <c r="B5" s="50"/>
      <c r="C5" s="50"/>
      <c r="D5" s="50"/>
      <c r="E5" s="50" t="s">
        <v>118</v>
      </c>
      <c r="F5" s="50"/>
      <c r="G5" s="50"/>
      <c r="H5" s="50" t="s">
        <v>119</v>
      </c>
      <c r="I5" s="50"/>
      <c r="J5" s="50"/>
      <c r="K5" s="54" t="s">
        <v>120</v>
      </c>
      <c r="L5" s="54"/>
      <c r="M5" s="56">
        <f>RefWinRatioSouth</f>
        <v>0.349372</v>
      </c>
      <c r="N5" s="56">
        <f>RefWinRatioNorth</f>
        <v>0.334566</v>
      </c>
      <c r="O5" s="56">
        <f>RefWinRatioEast</f>
        <v>0.351005</v>
      </c>
      <c r="P5" s="86">
        <f>RefWinRatioWest</f>
        <v>0.332963</v>
      </c>
    </row>
    <row r="6" spans="1:33">
      <c r="A6" s="51">
        <f>F0</f>
        <v>3215.14</v>
      </c>
      <c r="B6" s="50"/>
      <c r="C6" s="50"/>
      <c r="D6" s="50"/>
      <c r="E6" s="50">
        <f>V0</f>
        <v>9106.55</v>
      </c>
      <c r="F6" s="50"/>
      <c r="G6" s="50"/>
      <c r="H6" s="52">
        <f>S</f>
        <v>0.35</v>
      </c>
      <c r="I6" s="87"/>
      <c r="J6" s="88"/>
      <c r="K6" s="54" t="s">
        <v>121</v>
      </c>
      <c r="L6" s="54"/>
      <c r="M6" s="56">
        <f>WinRatioSouth</f>
        <v>0.349372</v>
      </c>
      <c r="N6" s="56">
        <f>WinRatioNorth</f>
        <v>0.334566</v>
      </c>
      <c r="O6" s="56">
        <f>WinRatioEast</f>
        <v>0.351005</v>
      </c>
      <c r="P6" s="86">
        <f>WinRatioWest</f>
        <v>0.332963</v>
      </c>
      <c r="R6" s="119"/>
      <c r="S6" s="119"/>
      <c r="T6" s="119"/>
      <c r="U6" s="119"/>
      <c r="V6" s="119"/>
      <c r="W6" s="119"/>
      <c r="X6" s="119"/>
      <c r="Y6" s="119"/>
      <c r="Z6" s="119"/>
      <c r="AA6" s="119"/>
      <c r="AB6" s="119"/>
      <c r="AC6" s="119"/>
      <c r="AD6" s="119"/>
      <c r="AE6" s="119"/>
      <c r="AF6" s="119"/>
      <c r="AG6" s="119"/>
    </row>
    <row r="7" spans="1:16">
      <c r="A7" s="46" t="s">
        <v>122</v>
      </c>
      <c r="B7" s="47"/>
      <c r="C7" s="47"/>
      <c r="D7" s="47"/>
      <c r="E7" s="47"/>
      <c r="F7" s="47"/>
      <c r="G7" s="47"/>
      <c r="H7" s="47"/>
      <c r="I7" s="47"/>
      <c r="J7" s="47"/>
      <c r="K7" s="47"/>
      <c r="L7" s="47"/>
      <c r="M7" s="47"/>
      <c r="N7" s="47"/>
      <c r="O7" s="47" t="s">
        <v>123</v>
      </c>
      <c r="P7" s="89"/>
    </row>
    <row r="8" spans="1:16">
      <c r="A8" s="46"/>
      <c r="B8" s="47"/>
      <c r="C8" s="47"/>
      <c r="D8" s="47"/>
      <c r="E8" s="47"/>
      <c r="F8" s="47"/>
      <c r="G8" s="47"/>
      <c r="H8" s="47"/>
      <c r="I8" s="47"/>
      <c r="J8" s="47"/>
      <c r="K8" s="47"/>
      <c r="L8" s="47"/>
      <c r="M8" s="47"/>
      <c r="N8" s="47"/>
      <c r="O8" s="47"/>
      <c r="P8" s="89"/>
    </row>
    <row r="9" ht="13.5" customHeight="1" spans="1:16">
      <c r="A9" s="46" t="s">
        <v>124</v>
      </c>
      <c r="B9" s="47"/>
      <c r="C9" s="47"/>
      <c r="D9" s="53" t="s">
        <v>125</v>
      </c>
      <c r="E9" s="47" t="s">
        <v>116</v>
      </c>
      <c r="F9" s="47"/>
      <c r="G9" s="47"/>
      <c r="H9" s="54" t="s">
        <v>120</v>
      </c>
      <c r="I9" s="54"/>
      <c r="J9" s="54"/>
      <c r="K9" s="54" t="s">
        <v>121</v>
      </c>
      <c r="L9" s="54"/>
      <c r="M9" s="54"/>
      <c r="N9" s="54"/>
      <c r="O9" s="54" t="s">
        <v>126</v>
      </c>
      <c r="P9" s="90" t="s">
        <v>127</v>
      </c>
    </row>
    <row r="10" spans="1:16">
      <c r="A10" s="46"/>
      <c r="B10" s="47"/>
      <c r="C10" s="47"/>
      <c r="D10" s="47"/>
      <c r="E10" s="47"/>
      <c r="F10" s="47"/>
      <c r="G10" s="47"/>
      <c r="H10" s="54"/>
      <c r="I10" s="54"/>
      <c r="J10" s="54"/>
      <c r="K10" s="54"/>
      <c r="L10" s="54"/>
      <c r="M10" s="54"/>
      <c r="N10" s="54"/>
      <c r="O10" s="54"/>
      <c r="P10" s="90"/>
    </row>
    <row r="11" spans="1:16">
      <c r="A11" s="46"/>
      <c r="B11" s="47"/>
      <c r="C11" s="47"/>
      <c r="D11" s="47"/>
      <c r="E11" s="47" t="s">
        <v>128</v>
      </c>
      <c r="F11" s="47"/>
      <c r="G11" s="47" t="s">
        <v>129</v>
      </c>
      <c r="H11" s="55" t="s">
        <v>130</v>
      </c>
      <c r="I11" s="54" t="s">
        <v>129</v>
      </c>
      <c r="J11" s="91" t="s">
        <v>131</v>
      </c>
      <c r="K11" s="47" t="s">
        <v>128</v>
      </c>
      <c r="L11" s="47"/>
      <c r="M11" s="54" t="s">
        <v>129</v>
      </c>
      <c r="N11" s="91" t="s">
        <v>131</v>
      </c>
      <c r="O11" s="91" t="s">
        <v>132</v>
      </c>
      <c r="P11" s="90"/>
    </row>
    <row r="12" spans="1:16">
      <c r="A12" s="46"/>
      <c r="B12" s="47"/>
      <c r="C12" s="47"/>
      <c r="D12" s="47"/>
      <c r="E12" s="47"/>
      <c r="F12" s="47"/>
      <c r="G12" s="47"/>
      <c r="H12" s="47"/>
      <c r="I12" s="54"/>
      <c r="J12" s="54"/>
      <c r="K12" s="47"/>
      <c r="L12" s="47"/>
      <c r="M12" s="54"/>
      <c r="N12" s="54"/>
      <c r="O12" s="54"/>
      <c r="P12" s="90"/>
    </row>
    <row r="13" spans="1:16">
      <c r="A13" s="46" t="s">
        <v>133</v>
      </c>
      <c r="B13" s="50" t="s">
        <v>134</v>
      </c>
      <c r="C13" s="50"/>
      <c r="D13" s="56">
        <v>0.99</v>
      </c>
      <c r="E13" s="57">
        <f>H13</f>
        <v>0.38</v>
      </c>
      <c r="F13" s="58"/>
      <c r="G13" s="56">
        <f>M13</f>
        <v>2304</v>
      </c>
      <c r="H13" s="56">
        <v>0.38</v>
      </c>
      <c r="I13" s="56">
        <v>2304</v>
      </c>
      <c r="J13" s="56">
        <f>D13*H13*I13</f>
        <v>866.7648</v>
      </c>
      <c r="K13" s="57">
        <v>0.774</v>
      </c>
      <c r="L13" s="58"/>
      <c r="M13" s="56">
        <v>2304</v>
      </c>
      <c r="N13" s="56">
        <f>D13*K13*M13</f>
        <v>1765.46304</v>
      </c>
      <c r="O13" s="76" t="str">
        <f>'附录表E.0.1-1 甲类建筑判断表'!I11</f>
        <v>≤0.38</v>
      </c>
      <c r="P13" s="85" t="str">
        <f>O13</f>
        <v>≤0.38</v>
      </c>
    </row>
    <row r="14" spans="1:16">
      <c r="A14" s="46"/>
      <c r="B14" s="50" t="s">
        <v>135</v>
      </c>
      <c r="C14" s="50"/>
      <c r="D14" s="56">
        <v>0.18</v>
      </c>
      <c r="E14" s="57">
        <f t="shared" ref="E14:E51" si="0">H14</f>
        <v>0</v>
      </c>
      <c r="F14" s="58"/>
      <c r="G14" s="56">
        <f t="shared" ref="G14:G51" si="1">M14</f>
        <v>0</v>
      </c>
      <c r="H14" s="56"/>
      <c r="I14" s="56">
        <v>0</v>
      </c>
      <c r="J14" s="56">
        <f t="shared" ref="J14:J51" si="2">D14*H14*I14</f>
        <v>0</v>
      </c>
      <c r="K14" s="57"/>
      <c r="L14" s="58"/>
      <c r="M14" s="56">
        <v>0</v>
      </c>
      <c r="N14" s="56">
        <f t="shared" ref="N14:N51" si="3">D14*K14*M14</f>
        <v>0</v>
      </c>
      <c r="O14" s="76" t="s">
        <v>136</v>
      </c>
      <c r="P14" s="85" t="str">
        <f>O14</f>
        <v>≤2.00</v>
      </c>
    </row>
    <row r="15" spans="1:16">
      <c r="A15" s="46" t="s">
        <v>137</v>
      </c>
      <c r="B15" s="47"/>
      <c r="C15" s="47" t="s">
        <v>53</v>
      </c>
      <c r="D15" s="56">
        <v>0.94</v>
      </c>
      <c r="E15" s="57">
        <f t="shared" si="0"/>
        <v>0.45</v>
      </c>
      <c r="F15" s="58"/>
      <c r="G15" s="56">
        <f t="shared" si="1"/>
        <v>116.892</v>
      </c>
      <c r="H15" s="56">
        <v>0.45</v>
      </c>
      <c r="I15" s="56">
        <v>116.892</v>
      </c>
      <c r="J15" s="56">
        <f t="shared" si="2"/>
        <v>49.445316</v>
      </c>
      <c r="K15" s="57">
        <v>1.356</v>
      </c>
      <c r="L15" s="58"/>
      <c r="M15" s="56">
        <v>116.892</v>
      </c>
      <c r="N15" s="56">
        <f t="shared" si="3"/>
        <v>148.99521888</v>
      </c>
      <c r="O15" s="92" t="str">
        <f>'附录表E.0.1-1 甲类建筑判断表'!I15</f>
        <v>≤0.45</v>
      </c>
      <c r="P15" s="93" t="str">
        <f>O15</f>
        <v>≤0.45</v>
      </c>
    </row>
    <row r="16" spans="1:16">
      <c r="A16" s="46"/>
      <c r="B16" s="47"/>
      <c r="C16" s="47" t="s">
        <v>57</v>
      </c>
      <c r="D16" s="56">
        <v>0.94</v>
      </c>
      <c r="E16" s="57">
        <f t="shared" si="0"/>
        <v>0.45</v>
      </c>
      <c r="F16" s="58"/>
      <c r="G16" s="56">
        <f t="shared" si="1"/>
        <v>120.142</v>
      </c>
      <c r="H16" s="56">
        <v>0.45</v>
      </c>
      <c r="I16" s="56">
        <v>120.142</v>
      </c>
      <c r="J16" s="56">
        <f t="shared" si="2"/>
        <v>50.820066</v>
      </c>
      <c r="K16" s="57">
        <v>1.356</v>
      </c>
      <c r="L16" s="58"/>
      <c r="M16" s="56">
        <v>120.142</v>
      </c>
      <c r="N16" s="56">
        <f t="shared" si="3"/>
        <v>153.13779888</v>
      </c>
      <c r="O16" s="92"/>
      <c r="P16" s="93"/>
    </row>
    <row r="17" spans="1:16">
      <c r="A17" s="46"/>
      <c r="B17" s="47"/>
      <c r="C17" s="47" t="s">
        <v>55</v>
      </c>
      <c r="D17" s="56">
        <v>0.89</v>
      </c>
      <c r="E17" s="57">
        <f t="shared" si="0"/>
        <v>0.45</v>
      </c>
      <c r="F17" s="58"/>
      <c r="G17" s="56">
        <f t="shared" si="1"/>
        <v>167.202</v>
      </c>
      <c r="H17" s="56">
        <v>0.45</v>
      </c>
      <c r="I17" s="56">
        <v>167.202</v>
      </c>
      <c r="J17" s="56">
        <f t="shared" si="2"/>
        <v>66.964401</v>
      </c>
      <c r="K17" s="57">
        <v>1.356</v>
      </c>
      <c r="L17" s="58"/>
      <c r="M17" s="56">
        <v>167.202</v>
      </c>
      <c r="N17" s="56">
        <f t="shared" si="3"/>
        <v>201.78606168</v>
      </c>
      <c r="O17" s="92"/>
      <c r="P17" s="93"/>
    </row>
    <row r="18" spans="1:16">
      <c r="A18" s="46"/>
      <c r="B18" s="47"/>
      <c r="C18" s="47" t="s">
        <v>59</v>
      </c>
      <c r="D18" s="56">
        <v>0.96</v>
      </c>
      <c r="E18" s="57">
        <f t="shared" si="0"/>
        <v>0.45</v>
      </c>
      <c r="F18" s="58"/>
      <c r="G18" s="56">
        <f t="shared" si="1"/>
        <v>175.75</v>
      </c>
      <c r="H18" s="56">
        <v>0.45</v>
      </c>
      <c r="I18" s="56">
        <v>175.75</v>
      </c>
      <c r="J18" s="56">
        <f t="shared" si="2"/>
        <v>75.924</v>
      </c>
      <c r="K18" s="57">
        <v>1.356</v>
      </c>
      <c r="L18" s="58"/>
      <c r="M18" s="56">
        <v>175.75</v>
      </c>
      <c r="N18" s="56">
        <f t="shared" si="3"/>
        <v>228.78432</v>
      </c>
      <c r="O18" s="92"/>
      <c r="P18" s="93"/>
    </row>
    <row r="19" spans="1:16">
      <c r="A19" s="47" t="s">
        <v>93</v>
      </c>
      <c r="B19" s="54" t="s">
        <v>94</v>
      </c>
      <c r="C19" s="47" t="s">
        <v>53</v>
      </c>
      <c r="D19" s="56"/>
      <c r="E19" s="57">
        <f t="shared" si="0"/>
        <v>0</v>
      </c>
      <c r="F19" s="58"/>
      <c r="G19" s="56">
        <f t="shared" si="1"/>
        <v>0</v>
      </c>
      <c r="H19" s="56"/>
      <c r="I19" s="56"/>
      <c r="J19" s="56">
        <f t="shared" si="2"/>
        <v>0</v>
      </c>
      <c r="K19" s="57"/>
      <c r="L19" s="58"/>
      <c r="M19" s="56"/>
      <c r="N19" s="56">
        <f t="shared" si="3"/>
        <v>0</v>
      </c>
      <c r="O19" s="92" t="str">
        <f>'附录表E.0.1-1 甲类建筑判断表'!I16</f>
        <v>≤2.70</v>
      </c>
      <c r="P19" s="93" t="str">
        <f>O19</f>
        <v>≤2.70</v>
      </c>
    </row>
    <row r="20" spans="1:16">
      <c r="A20" s="47"/>
      <c r="B20" s="54"/>
      <c r="C20" s="47" t="s">
        <v>57</v>
      </c>
      <c r="D20" s="56"/>
      <c r="E20" s="57">
        <f t="shared" si="0"/>
        <v>0</v>
      </c>
      <c r="F20" s="58"/>
      <c r="G20" s="56">
        <f t="shared" si="1"/>
        <v>0</v>
      </c>
      <c r="H20" s="56"/>
      <c r="I20" s="56"/>
      <c r="J20" s="56">
        <f t="shared" si="2"/>
        <v>0</v>
      </c>
      <c r="K20" s="57"/>
      <c r="L20" s="58"/>
      <c r="M20" s="56"/>
      <c r="N20" s="56">
        <f t="shared" si="3"/>
        <v>0</v>
      </c>
      <c r="O20" s="92"/>
      <c r="P20" s="93"/>
    </row>
    <row r="21" spans="1:16">
      <c r="A21" s="47"/>
      <c r="B21" s="54"/>
      <c r="C21" s="47" t="s">
        <v>55</v>
      </c>
      <c r="D21" s="56"/>
      <c r="E21" s="57">
        <f t="shared" si="0"/>
        <v>0</v>
      </c>
      <c r="F21" s="58"/>
      <c r="G21" s="56">
        <f t="shared" si="1"/>
        <v>0</v>
      </c>
      <c r="H21" s="56"/>
      <c r="I21" s="56"/>
      <c r="J21" s="56">
        <f t="shared" si="2"/>
        <v>0</v>
      </c>
      <c r="K21" s="57"/>
      <c r="L21" s="58"/>
      <c r="M21" s="56"/>
      <c r="N21" s="56">
        <f t="shared" si="3"/>
        <v>0</v>
      </c>
      <c r="O21" s="92"/>
      <c r="P21" s="93"/>
    </row>
    <row r="22" spans="1:16">
      <c r="A22" s="47"/>
      <c r="B22" s="54"/>
      <c r="C22" s="47" t="s">
        <v>59</v>
      </c>
      <c r="D22" s="56"/>
      <c r="E22" s="57">
        <f t="shared" si="0"/>
        <v>0</v>
      </c>
      <c r="F22" s="58"/>
      <c r="G22" s="56">
        <f t="shared" si="1"/>
        <v>0</v>
      </c>
      <c r="H22" s="56"/>
      <c r="I22" s="56"/>
      <c r="J22" s="56">
        <f t="shared" si="2"/>
        <v>0</v>
      </c>
      <c r="K22" s="57"/>
      <c r="L22" s="58"/>
      <c r="M22" s="56"/>
      <c r="N22" s="56">
        <f t="shared" si="3"/>
        <v>0</v>
      </c>
      <c r="O22" s="92"/>
      <c r="P22" s="93"/>
    </row>
    <row r="23" spans="1:16">
      <c r="A23" s="47"/>
      <c r="B23" s="54" t="s">
        <v>96</v>
      </c>
      <c r="C23" s="47" t="s">
        <v>53</v>
      </c>
      <c r="D23" s="56"/>
      <c r="E23" s="57">
        <f t="shared" si="0"/>
        <v>0</v>
      </c>
      <c r="F23" s="58"/>
      <c r="G23" s="56">
        <f t="shared" si="1"/>
        <v>0</v>
      </c>
      <c r="H23" s="56"/>
      <c r="I23" s="56"/>
      <c r="J23" s="56">
        <f t="shared" si="2"/>
        <v>0</v>
      </c>
      <c r="K23" s="57"/>
      <c r="L23" s="58"/>
      <c r="M23" s="56"/>
      <c r="N23" s="56">
        <f t="shared" si="3"/>
        <v>0</v>
      </c>
      <c r="O23" s="92" t="str">
        <f>'附录表E.0.1-1 甲类建筑判断表'!I17</f>
        <v>≤2.40</v>
      </c>
      <c r="P23" s="93" t="str">
        <f>O23</f>
        <v>≤2.40</v>
      </c>
    </row>
    <row r="24" spans="1:16">
      <c r="A24" s="47"/>
      <c r="B24" s="54"/>
      <c r="C24" s="47" t="s">
        <v>57</v>
      </c>
      <c r="D24" s="56"/>
      <c r="E24" s="57">
        <f t="shared" si="0"/>
        <v>0</v>
      </c>
      <c r="F24" s="58"/>
      <c r="G24" s="56">
        <f t="shared" si="1"/>
        <v>0</v>
      </c>
      <c r="H24" s="56"/>
      <c r="I24" s="56"/>
      <c r="J24" s="56">
        <f t="shared" si="2"/>
        <v>0</v>
      </c>
      <c r="K24" s="57"/>
      <c r="L24" s="58"/>
      <c r="M24" s="56"/>
      <c r="N24" s="56">
        <f t="shared" si="3"/>
        <v>0</v>
      </c>
      <c r="O24" s="92"/>
      <c r="P24" s="93"/>
    </row>
    <row r="25" spans="1:16">
      <c r="A25" s="47"/>
      <c r="B25" s="54"/>
      <c r="C25" s="47" t="s">
        <v>55</v>
      </c>
      <c r="D25" s="56"/>
      <c r="E25" s="57">
        <f t="shared" si="0"/>
        <v>0</v>
      </c>
      <c r="F25" s="58"/>
      <c r="G25" s="56">
        <f t="shared" si="1"/>
        <v>0</v>
      </c>
      <c r="H25" s="56"/>
      <c r="I25" s="56"/>
      <c r="J25" s="56">
        <f t="shared" si="2"/>
        <v>0</v>
      </c>
      <c r="K25" s="57"/>
      <c r="L25" s="58"/>
      <c r="M25" s="56"/>
      <c r="N25" s="56">
        <f t="shared" si="3"/>
        <v>0</v>
      </c>
      <c r="O25" s="92"/>
      <c r="P25" s="93"/>
    </row>
    <row r="26" spans="1:16">
      <c r="A26" s="47"/>
      <c r="B26" s="54"/>
      <c r="C26" s="47" t="s">
        <v>59</v>
      </c>
      <c r="D26" s="56"/>
      <c r="E26" s="57">
        <f t="shared" si="0"/>
        <v>0</v>
      </c>
      <c r="F26" s="58"/>
      <c r="G26" s="56">
        <f t="shared" si="1"/>
        <v>0</v>
      </c>
      <c r="H26" s="56"/>
      <c r="I26" s="56"/>
      <c r="J26" s="56">
        <f t="shared" si="2"/>
        <v>0</v>
      </c>
      <c r="K26" s="57"/>
      <c r="L26" s="58"/>
      <c r="M26" s="56"/>
      <c r="N26" s="56">
        <f t="shared" si="3"/>
        <v>0</v>
      </c>
      <c r="O26" s="92"/>
      <c r="P26" s="93"/>
    </row>
    <row r="27" spans="1:16">
      <c r="A27" s="47"/>
      <c r="B27" s="54" t="s">
        <v>97</v>
      </c>
      <c r="C27" s="47" t="s">
        <v>53</v>
      </c>
      <c r="D27" s="56">
        <v>0.62</v>
      </c>
      <c r="E27" s="57">
        <f t="shared" si="0"/>
        <v>2.1</v>
      </c>
      <c r="F27" s="58"/>
      <c r="G27" s="56">
        <f t="shared" si="1"/>
        <v>63.2205</v>
      </c>
      <c r="H27" s="56">
        <v>2.1</v>
      </c>
      <c r="I27" s="56">
        <v>63.2205</v>
      </c>
      <c r="J27" s="56">
        <f t="shared" si="2"/>
        <v>82.313091</v>
      </c>
      <c r="K27" s="57">
        <v>3.9</v>
      </c>
      <c r="L27" s="58"/>
      <c r="M27" s="56">
        <v>63.2205</v>
      </c>
      <c r="N27" s="56">
        <f t="shared" si="3"/>
        <v>152.867169</v>
      </c>
      <c r="O27" s="92" t="str">
        <f>'附录表E.0.1-1 甲类建筑判断表'!I18</f>
        <v>≤2.10</v>
      </c>
      <c r="P27" s="93" t="str">
        <f>O27</f>
        <v>≤2.10</v>
      </c>
    </row>
    <row r="28" spans="1:16">
      <c r="A28" s="47"/>
      <c r="B28" s="54"/>
      <c r="C28" s="47" t="s">
        <v>57</v>
      </c>
      <c r="D28" s="56">
        <v>0.61</v>
      </c>
      <c r="E28" s="57">
        <f t="shared" si="0"/>
        <v>2.1</v>
      </c>
      <c r="F28" s="58"/>
      <c r="G28" s="56">
        <f t="shared" si="1"/>
        <v>59.9709</v>
      </c>
      <c r="H28" s="56">
        <v>2.1</v>
      </c>
      <c r="I28" s="56">
        <v>59.9709</v>
      </c>
      <c r="J28" s="56">
        <f t="shared" si="2"/>
        <v>76.8227229</v>
      </c>
      <c r="K28" s="57">
        <v>3.9</v>
      </c>
      <c r="L28" s="58"/>
      <c r="M28" s="56">
        <v>59.9709</v>
      </c>
      <c r="N28" s="56">
        <f t="shared" si="3"/>
        <v>142.6707711</v>
      </c>
      <c r="O28" s="92"/>
      <c r="P28" s="93"/>
    </row>
    <row r="29" spans="1:16">
      <c r="A29" s="47"/>
      <c r="B29" s="54"/>
      <c r="C29" s="47" t="s">
        <v>55</v>
      </c>
      <c r="D29" s="56">
        <v>0.21</v>
      </c>
      <c r="E29" s="57">
        <f t="shared" si="0"/>
        <v>2.1</v>
      </c>
      <c r="F29" s="58"/>
      <c r="G29" s="56">
        <f t="shared" si="1"/>
        <v>89.7837</v>
      </c>
      <c r="H29" s="56">
        <v>2.1</v>
      </c>
      <c r="I29" s="56">
        <v>89.7837</v>
      </c>
      <c r="J29" s="56">
        <f t="shared" si="2"/>
        <v>39.5946117</v>
      </c>
      <c r="K29" s="57">
        <v>3.9</v>
      </c>
      <c r="L29" s="58"/>
      <c r="M29" s="56">
        <v>89.7837</v>
      </c>
      <c r="N29" s="56">
        <f t="shared" si="3"/>
        <v>73.5328503</v>
      </c>
      <c r="O29" s="92"/>
      <c r="P29" s="93"/>
    </row>
    <row r="30" spans="1:16">
      <c r="A30" s="47"/>
      <c r="B30" s="54"/>
      <c r="C30" s="47" t="s">
        <v>59</v>
      </c>
      <c r="D30" s="56">
        <v>0.8</v>
      </c>
      <c r="E30" s="57">
        <f t="shared" si="0"/>
        <v>2.1</v>
      </c>
      <c r="F30" s="58"/>
      <c r="G30" s="56">
        <f t="shared" si="1"/>
        <v>88.363</v>
      </c>
      <c r="H30" s="56">
        <v>2.1</v>
      </c>
      <c r="I30" s="56">
        <v>88.363</v>
      </c>
      <c r="J30" s="56">
        <f t="shared" si="2"/>
        <v>148.44984</v>
      </c>
      <c r="K30" s="57">
        <v>3.9</v>
      </c>
      <c r="L30" s="58"/>
      <c r="M30" s="56">
        <v>88.363</v>
      </c>
      <c r="N30" s="56">
        <f t="shared" si="3"/>
        <v>275.69256</v>
      </c>
      <c r="O30" s="92"/>
      <c r="P30" s="93"/>
    </row>
    <row r="31" spans="1:16">
      <c r="A31" s="47"/>
      <c r="B31" s="54" t="s">
        <v>98</v>
      </c>
      <c r="C31" s="47" t="s">
        <v>53</v>
      </c>
      <c r="D31" s="56"/>
      <c r="E31" s="57">
        <f t="shared" si="0"/>
        <v>0</v>
      </c>
      <c r="F31" s="58"/>
      <c r="G31" s="56">
        <f t="shared" si="1"/>
        <v>0</v>
      </c>
      <c r="H31" s="56"/>
      <c r="I31" s="56"/>
      <c r="J31" s="56">
        <f t="shared" si="2"/>
        <v>0</v>
      </c>
      <c r="K31" s="57"/>
      <c r="L31" s="58"/>
      <c r="M31" s="56"/>
      <c r="N31" s="56">
        <f t="shared" si="3"/>
        <v>0</v>
      </c>
      <c r="O31" s="92" t="str">
        <f>'附录表E.0.1-1 甲类建筑判断表'!I19</f>
        <v>≤1.70</v>
      </c>
      <c r="P31" s="93" t="str">
        <f>O31</f>
        <v>≤1.70</v>
      </c>
    </row>
    <row r="32" spans="1:16">
      <c r="A32" s="47"/>
      <c r="B32" s="54"/>
      <c r="C32" s="47" t="s">
        <v>57</v>
      </c>
      <c r="D32" s="56"/>
      <c r="E32" s="57">
        <f t="shared" si="0"/>
        <v>0</v>
      </c>
      <c r="F32" s="58"/>
      <c r="G32" s="56">
        <f t="shared" si="1"/>
        <v>0</v>
      </c>
      <c r="H32" s="56"/>
      <c r="I32" s="56"/>
      <c r="J32" s="56">
        <f t="shared" si="2"/>
        <v>0</v>
      </c>
      <c r="K32" s="57"/>
      <c r="L32" s="58"/>
      <c r="M32" s="56"/>
      <c r="N32" s="56">
        <f t="shared" si="3"/>
        <v>0</v>
      </c>
      <c r="O32" s="92"/>
      <c r="P32" s="93"/>
    </row>
    <row r="33" spans="1:16">
      <c r="A33" s="47"/>
      <c r="B33" s="54"/>
      <c r="C33" s="47" t="s">
        <v>55</v>
      </c>
      <c r="D33" s="56"/>
      <c r="E33" s="57">
        <f t="shared" si="0"/>
        <v>0</v>
      </c>
      <c r="F33" s="58"/>
      <c r="G33" s="56">
        <f t="shared" si="1"/>
        <v>0</v>
      </c>
      <c r="H33" s="56"/>
      <c r="I33" s="56"/>
      <c r="J33" s="56">
        <f t="shared" si="2"/>
        <v>0</v>
      </c>
      <c r="K33" s="57"/>
      <c r="L33" s="58"/>
      <c r="M33" s="56"/>
      <c r="N33" s="56">
        <f t="shared" si="3"/>
        <v>0</v>
      </c>
      <c r="O33" s="92"/>
      <c r="P33" s="93"/>
    </row>
    <row r="34" spans="1:16">
      <c r="A34" s="47"/>
      <c r="B34" s="54"/>
      <c r="C34" s="47" t="s">
        <v>59</v>
      </c>
      <c r="D34" s="56"/>
      <c r="E34" s="57">
        <f t="shared" si="0"/>
        <v>0</v>
      </c>
      <c r="F34" s="58"/>
      <c r="G34" s="56">
        <f t="shared" si="1"/>
        <v>0</v>
      </c>
      <c r="H34" s="56"/>
      <c r="I34" s="56"/>
      <c r="J34" s="56">
        <f t="shared" si="2"/>
        <v>0</v>
      </c>
      <c r="K34" s="57"/>
      <c r="L34" s="58"/>
      <c r="M34" s="56"/>
      <c r="N34" s="56">
        <f t="shared" si="3"/>
        <v>0</v>
      </c>
      <c r="O34" s="92"/>
      <c r="P34" s="93"/>
    </row>
    <row r="35" ht="13.5" customHeight="1" spans="1:16">
      <c r="A35" s="47"/>
      <c r="B35" s="59" t="s">
        <v>99</v>
      </c>
      <c r="C35" s="47" t="s">
        <v>53</v>
      </c>
      <c r="D35" s="56"/>
      <c r="E35" s="57">
        <f t="shared" si="0"/>
        <v>0</v>
      </c>
      <c r="F35" s="58"/>
      <c r="G35" s="56">
        <f t="shared" si="1"/>
        <v>0</v>
      </c>
      <c r="H35" s="56"/>
      <c r="I35" s="56"/>
      <c r="J35" s="56">
        <f t="shared" si="2"/>
        <v>0</v>
      </c>
      <c r="K35" s="57"/>
      <c r="L35" s="58"/>
      <c r="M35" s="56"/>
      <c r="N35" s="56">
        <f t="shared" si="3"/>
        <v>0</v>
      </c>
      <c r="O35" s="94" t="str">
        <f>'附录表E.0.1-1 甲类建筑判断表'!I20</f>
        <v>≤1.50</v>
      </c>
      <c r="P35" s="95" t="str">
        <f>O35</f>
        <v>≤1.50</v>
      </c>
    </row>
    <row r="36" spans="1:16">
      <c r="A36" s="47"/>
      <c r="B36" s="60"/>
      <c r="C36" s="47" t="s">
        <v>57</v>
      </c>
      <c r="D36" s="56"/>
      <c r="E36" s="57">
        <f t="shared" ref="E36:E46" si="4">H36</f>
        <v>0</v>
      </c>
      <c r="F36" s="58"/>
      <c r="G36" s="56">
        <f t="shared" si="1"/>
        <v>0</v>
      </c>
      <c r="H36" s="56"/>
      <c r="I36" s="56"/>
      <c r="J36" s="56">
        <f t="shared" si="2"/>
        <v>0</v>
      </c>
      <c r="K36" s="57"/>
      <c r="L36" s="58"/>
      <c r="M36" s="56"/>
      <c r="N36" s="56">
        <f t="shared" si="3"/>
        <v>0</v>
      </c>
      <c r="O36" s="96"/>
      <c r="P36" s="97"/>
    </row>
    <row r="37" spans="1:16">
      <c r="A37" s="47"/>
      <c r="B37" s="60"/>
      <c r="C37" s="47" t="s">
        <v>55</v>
      </c>
      <c r="D37" s="56"/>
      <c r="E37" s="57">
        <f t="shared" si="4"/>
        <v>0</v>
      </c>
      <c r="F37" s="58"/>
      <c r="G37" s="56">
        <f t="shared" si="1"/>
        <v>0</v>
      </c>
      <c r="H37" s="56"/>
      <c r="I37" s="56"/>
      <c r="J37" s="56">
        <f t="shared" si="2"/>
        <v>0</v>
      </c>
      <c r="K37" s="57"/>
      <c r="L37" s="58"/>
      <c r="M37" s="56"/>
      <c r="N37" s="56">
        <f t="shared" si="3"/>
        <v>0</v>
      </c>
      <c r="O37" s="96"/>
      <c r="P37" s="97"/>
    </row>
    <row r="38" spans="1:16">
      <c r="A38" s="47"/>
      <c r="B38" s="60"/>
      <c r="C38" s="47" t="s">
        <v>59</v>
      </c>
      <c r="D38" s="56"/>
      <c r="E38" s="57">
        <f t="shared" si="4"/>
        <v>0</v>
      </c>
      <c r="F38" s="58"/>
      <c r="G38" s="56">
        <f t="shared" si="1"/>
        <v>0</v>
      </c>
      <c r="H38" s="56"/>
      <c r="I38" s="56"/>
      <c r="J38" s="56">
        <f t="shared" si="2"/>
        <v>0</v>
      </c>
      <c r="K38" s="57"/>
      <c r="L38" s="58"/>
      <c r="M38" s="56"/>
      <c r="N38" s="56">
        <f t="shared" si="3"/>
        <v>0</v>
      </c>
      <c r="O38" s="96"/>
      <c r="P38" s="97"/>
    </row>
    <row r="39" spans="1:16">
      <c r="A39" s="47"/>
      <c r="B39" s="61" t="s">
        <v>138</v>
      </c>
      <c r="C39" s="47" t="s">
        <v>53</v>
      </c>
      <c r="D39" s="56"/>
      <c r="E39" s="57">
        <f t="shared" si="4"/>
        <v>0</v>
      </c>
      <c r="F39" s="58"/>
      <c r="G39" s="56">
        <f t="shared" si="1"/>
        <v>0</v>
      </c>
      <c r="H39" s="56"/>
      <c r="I39" s="56"/>
      <c r="J39" s="56">
        <f t="shared" si="2"/>
        <v>0</v>
      </c>
      <c r="K39" s="57"/>
      <c r="L39" s="58"/>
      <c r="M39" s="56"/>
      <c r="N39" s="56">
        <f t="shared" si="3"/>
        <v>0</v>
      </c>
      <c r="O39" s="94" t="s">
        <v>139</v>
      </c>
      <c r="P39" s="95" t="str">
        <f>O39</f>
        <v>≤0.0</v>
      </c>
    </row>
    <row r="40" spans="1:16">
      <c r="A40" s="47"/>
      <c r="B40" s="60"/>
      <c r="C40" s="47" t="s">
        <v>57</v>
      </c>
      <c r="D40" s="56"/>
      <c r="E40" s="57">
        <f t="shared" si="4"/>
        <v>0</v>
      </c>
      <c r="F40" s="58"/>
      <c r="G40" s="56">
        <f t="shared" si="1"/>
        <v>0</v>
      </c>
      <c r="H40" s="56"/>
      <c r="I40" s="56"/>
      <c r="J40" s="56">
        <f t="shared" si="2"/>
        <v>0</v>
      </c>
      <c r="K40" s="57"/>
      <c r="L40" s="58"/>
      <c r="M40" s="56"/>
      <c r="N40" s="56">
        <f t="shared" si="3"/>
        <v>0</v>
      </c>
      <c r="O40" s="96"/>
      <c r="P40" s="97"/>
    </row>
    <row r="41" spans="1:16">
      <c r="A41" s="47"/>
      <c r="B41" s="60"/>
      <c r="C41" s="47" t="s">
        <v>55</v>
      </c>
      <c r="D41" s="56"/>
      <c r="E41" s="57">
        <f t="shared" si="4"/>
        <v>0</v>
      </c>
      <c r="F41" s="58"/>
      <c r="G41" s="56">
        <f t="shared" si="1"/>
        <v>0</v>
      </c>
      <c r="H41" s="56"/>
      <c r="I41" s="56"/>
      <c r="J41" s="56">
        <f t="shared" si="2"/>
        <v>0</v>
      </c>
      <c r="K41" s="57"/>
      <c r="L41" s="58"/>
      <c r="M41" s="56"/>
      <c r="N41" s="56">
        <f t="shared" si="3"/>
        <v>0</v>
      </c>
      <c r="O41" s="96"/>
      <c r="P41" s="97"/>
    </row>
    <row r="42" spans="1:16">
      <c r="A42" s="47"/>
      <c r="B42" s="62"/>
      <c r="C42" s="47" t="s">
        <v>59</v>
      </c>
      <c r="D42" s="56"/>
      <c r="E42" s="57">
        <f t="shared" si="4"/>
        <v>0</v>
      </c>
      <c r="F42" s="58"/>
      <c r="G42" s="56">
        <f t="shared" si="1"/>
        <v>0</v>
      </c>
      <c r="H42" s="56"/>
      <c r="I42" s="56"/>
      <c r="J42" s="56">
        <f t="shared" si="2"/>
        <v>0</v>
      </c>
      <c r="K42" s="77"/>
      <c r="L42" s="77"/>
      <c r="M42" s="56"/>
      <c r="N42" s="56">
        <f t="shared" si="3"/>
        <v>0</v>
      </c>
      <c r="O42" s="98"/>
      <c r="P42" s="99"/>
    </row>
    <row r="43" ht="14.25" customHeight="1" spans="1:16">
      <c r="A43" s="63" t="s">
        <v>140</v>
      </c>
      <c r="B43" s="64" t="s">
        <v>134</v>
      </c>
      <c r="C43" s="47" t="s">
        <v>53</v>
      </c>
      <c r="D43" s="56">
        <v>0.89</v>
      </c>
      <c r="E43" s="57">
        <f t="shared" si="4"/>
        <v>0</v>
      </c>
      <c r="F43" s="58"/>
      <c r="G43" s="56">
        <f t="shared" si="1"/>
        <v>0</v>
      </c>
      <c r="H43" s="56"/>
      <c r="I43" s="56">
        <v>0</v>
      </c>
      <c r="J43" s="56">
        <f t="shared" si="2"/>
        <v>0</v>
      </c>
      <c r="K43" s="57"/>
      <c r="L43" s="58"/>
      <c r="M43" s="56">
        <v>0</v>
      </c>
      <c r="N43" s="56">
        <f t="shared" si="3"/>
        <v>0</v>
      </c>
      <c r="O43" s="100" t="s">
        <v>141</v>
      </c>
      <c r="P43" s="101"/>
    </row>
    <row r="44" spans="1:16">
      <c r="A44" s="65"/>
      <c r="B44" s="66"/>
      <c r="C44" s="47" t="s">
        <v>57</v>
      </c>
      <c r="D44" s="56">
        <v>0.88</v>
      </c>
      <c r="E44" s="57">
        <f t="shared" si="4"/>
        <v>0</v>
      </c>
      <c r="F44" s="58"/>
      <c r="G44" s="56">
        <f t="shared" si="1"/>
        <v>0</v>
      </c>
      <c r="H44" s="56"/>
      <c r="I44" s="56">
        <v>0</v>
      </c>
      <c r="J44" s="56">
        <f t="shared" si="2"/>
        <v>0</v>
      </c>
      <c r="K44" s="57"/>
      <c r="L44" s="58"/>
      <c r="M44" s="56">
        <v>0</v>
      </c>
      <c r="N44" s="56">
        <f t="shared" si="3"/>
        <v>0</v>
      </c>
      <c r="O44" s="102"/>
      <c r="P44" s="103"/>
    </row>
    <row r="45" spans="1:16">
      <c r="A45" s="65"/>
      <c r="B45" s="66"/>
      <c r="C45" s="47" t="s">
        <v>55</v>
      </c>
      <c r="D45" s="56">
        <v>0.78</v>
      </c>
      <c r="E45" s="57">
        <f t="shared" si="4"/>
        <v>0</v>
      </c>
      <c r="F45" s="58"/>
      <c r="G45" s="56">
        <f t="shared" si="1"/>
        <v>0</v>
      </c>
      <c r="H45" s="56"/>
      <c r="I45" s="56">
        <v>0</v>
      </c>
      <c r="J45" s="56">
        <f t="shared" si="2"/>
        <v>0</v>
      </c>
      <c r="K45" s="57"/>
      <c r="L45" s="58"/>
      <c r="M45" s="56">
        <v>0</v>
      </c>
      <c r="N45" s="56">
        <f t="shared" si="3"/>
        <v>0</v>
      </c>
      <c r="O45" s="102"/>
      <c r="P45" s="103"/>
    </row>
    <row r="46" spans="1:16">
      <c r="A46" s="67"/>
      <c r="B46" s="68"/>
      <c r="C46" s="47" t="s">
        <v>59</v>
      </c>
      <c r="D46" s="56">
        <v>0.94</v>
      </c>
      <c r="E46" s="57">
        <f t="shared" si="4"/>
        <v>0</v>
      </c>
      <c r="F46" s="58"/>
      <c r="G46" s="56">
        <f t="shared" si="1"/>
        <v>0</v>
      </c>
      <c r="H46" s="56"/>
      <c r="I46" s="56">
        <v>0</v>
      </c>
      <c r="J46" s="56">
        <f t="shared" si="2"/>
        <v>0</v>
      </c>
      <c r="K46" s="57"/>
      <c r="L46" s="58"/>
      <c r="M46" s="56">
        <v>0</v>
      </c>
      <c r="N46" s="56">
        <f t="shared" si="3"/>
        <v>0</v>
      </c>
      <c r="O46" s="104"/>
      <c r="P46" s="105"/>
    </row>
    <row r="47" ht="15.75" customHeight="1" spans="1:16">
      <c r="A47" s="69" t="s">
        <v>142</v>
      </c>
      <c r="B47" s="70"/>
      <c r="C47" s="71"/>
      <c r="D47" s="72">
        <v>1</v>
      </c>
      <c r="E47" s="57">
        <f t="shared" si="0"/>
        <v>0</v>
      </c>
      <c r="F47" s="58"/>
      <c r="G47" s="56">
        <f t="shared" si="1"/>
        <v>0</v>
      </c>
      <c r="H47" s="56"/>
      <c r="I47" s="56">
        <v>0</v>
      </c>
      <c r="J47" s="56">
        <f t="shared" si="2"/>
        <v>0</v>
      </c>
      <c r="K47" s="57"/>
      <c r="L47" s="58"/>
      <c r="M47" s="56">
        <v>0</v>
      </c>
      <c r="N47" s="56">
        <f t="shared" si="3"/>
        <v>0</v>
      </c>
      <c r="O47" s="106" t="str">
        <f>'附录表E.0.1-1 甲类建筑判断表'!I21</f>
        <v>≤0.35</v>
      </c>
      <c r="P47" s="107"/>
    </row>
    <row r="48" spans="1:16">
      <c r="A48" s="73" t="s">
        <v>143</v>
      </c>
      <c r="B48" s="54"/>
      <c r="C48" s="74" t="s">
        <v>144</v>
      </c>
      <c r="D48" s="75">
        <v>1</v>
      </c>
      <c r="E48" s="57">
        <f t="shared" si="0"/>
        <v>0</v>
      </c>
      <c r="F48" s="58"/>
      <c r="G48" s="56">
        <f t="shared" si="1"/>
        <v>0</v>
      </c>
      <c r="H48" s="56"/>
      <c r="I48" s="56">
        <v>0</v>
      </c>
      <c r="J48" s="56">
        <f t="shared" si="2"/>
        <v>0</v>
      </c>
      <c r="K48" s="57"/>
      <c r="L48" s="58"/>
      <c r="M48" s="56">
        <v>0</v>
      </c>
      <c r="N48" s="56">
        <f t="shared" si="3"/>
        <v>0</v>
      </c>
      <c r="O48" s="108" t="str">
        <f>'附录表E.0.1-1 甲类建筑判断表'!I22</f>
        <v>≤0.70</v>
      </c>
      <c r="P48" s="109"/>
    </row>
    <row r="49" spans="1:16">
      <c r="A49" s="73"/>
      <c r="B49" s="54"/>
      <c r="C49" s="76" t="s">
        <v>145</v>
      </c>
      <c r="D49" s="75">
        <v>1</v>
      </c>
      <c r="E49" s="57">
        <f t="shared" si="0"/>
        <v>0</v>
      </c>
      <c r="F49" s="58"/>
      <c r="G49" s="56">
        <f t="shared" si="1"/>
        <v>0</v>
      </c>
      <c r="H49" s="56"/>
      <c r="I49" s="56">
        <v>0</v>
      </c>
      <c r="J49" s="56">
        <f t="shared" si="2"/>
        <v>0</v>
      </c>
      <c r="K49" s="57"/>
      <c r="L49" s="58"/>
      <c r="M49" s="56">
        <v>0</v>
      </c>
      <c r="N49" s="56">
        <f t="shared" si="3"/>
        <v>0</v>
      </c>
      <c r="O49" s="108" t="str">
        <f>'附录表E.0.1-1 甲类建筑判断表'!I23</f>
        <v>≤0.70</v>
      </c>
      <c r="P49" s="109"/>
    </row>
    <row r="50" spans="1:16">
      <c r="A50" s="73" t="s">
        <v>146</v>
      </c>
      <c r="B50" s="54"/>
      <c r="C50" s="76" t="s">
        <v>147</v>
      </c>
      <c r="D50" s="75">
        <v>1</v>
      </c>
      <c r="E50" s="57">
        <f t="shared" si="0"/>
        <v>0.34</v>
      </c>
      <c r="F50" s="58"/>
      <c r="G50" s="56">
        <f t="shared" si="1"/>
        <v>384</v>
      </c>
      <c r="H50" s="56">
        <v>0.34</v>
      </c>
      <c r="I50" s="56">
        <v>384</v>
      </c>
      <c r="J50" s="56">
        <f t="shared" si="2"/>
        <v>130.56</v>
      </c>
      <c r="K50" s="57">
        <v>0.34</v>
      </c>
      <c r="L50" s="58"/>
      <c r="M50" s="56">
        <v>384</v>
      </c>
      <c r="N50" s="56">
        <f t="shared" si="3"/>
        <v>130.56</v>
      </c>
      <c r="O50" s="108" t="str">
        <f>'附录表E.0.1-1 甲类建筑判断表'!I24</f>
        <v>R≥2.00</v>
      </c>
      <c r="P50" s="109"/>
    </row>
    <row r="51" spans="1:16">
      <c r="A51" s="73"/>
      <c r="B51" s="54"/>
      <c r="C51" s="76" t="s">
        <v>148</v>
      </c>
      <c r="D51" s="75">
        <v>1</v>
      </c>
      <c r="E51" s="57">
        <f t="shared" si="0"/>
        <v>0.17</v>
      </c>
      <c r="F51" s="58"/>
      <c r="G51" s="56">
        <f t="shared" si="1"/>
        <v>1920</v>
      </c>
      <c r="H51" s="56">
        <v>0.17</v>
      </c>
      <c r="I51" s="56">
        <v>1920</v>
      </c>
      <c r="J51" s="56">
        <f t="shared" si="2"/>
        <v>326.4</v>
      </c>
      <c r="K51" s="57">
        <v>0.17</v>
      </c>
      <c r="L51" s="58"/>
      <c r="M51" s="56">
        <v>1920</v>
      </c>
      <c r="N51" s="56">
        <f t="shared" si="3"/>
        <v>326.4</v>
      </c>
      <c r="O51" s="108" t="str">
        <f>'附录表E.0.1-1 甲类建筑判断表'!I25</f>
        <v>R≥1.80</v>
      </c>
      <c r="P51" s="109"/>
    </row>
    <row r="52" spans="1:16">
      <c r="A52" s="73" t="s">
        <v>149</v>
      </c>
      <c r="B52" s="54"/>
      <c r="C52" s="54"/>
      <c r="D52" s="54"/>
      <c r="E52" s="54"/>
      <c r="F52" s="54"/>
      <c r="G52" s="54"/>
      <c r="H52" s="77">
        <f>SUM(J13:J51)</f>
        <v>1914.0588486</v>
      </c>
      <c r="I52" s="50"/>
      <c r="J52" s="47" t="s">
        <v>150</v>
      </c>
      <c r="K52" s="47"/>
      <c r="L52" s="110">
        <f>SUM(N13:N51)</f>
        <v>3599.88978984</v>
      </c>
      <c r="M52" s="111"/>
      <c r="N52" s="111"/>
      <c r="O52" s="47" t="s">
        <v>151</v>
      </c>
      <c r="P52" s="89"/>
    </row>
    <row r="53" spans="1:16">
      <c r="A53" s="73"/>
      <c r="B53" s="54"/>
      <c r="C53" s="54"/>
      <c r="D53" s="54"/>
      <c r="E53" s="54"/>
      <c r="F53" s="54"/>
      <c r="G53" s="54"/>
      <c r="H53" s="50"/>
      <c r="I53" s="50"/>
      <c r="J53" s="47"/>
      <c r="K53" s="47"/>
      <c r="L53" s="111"/>
      <c r="M53" s="111"/>
      <c r="N53" s="111"/>
      <c r="O53" s="47"/>
      <c r="P53" s="89"/>
    </row>
    <row r="54" spans="1:16">
      <c r="A54" s="73" t="s">
        <v>152</v>
      </c>
      <c r="B54" s="54"/>
      <c r="C54" s="54"/>
      <c r="D54" s="54"/>
      <c r="E54" s="54"/>
      <c r="F54" s="54"/>
      <c r="G54" s="54"/>
      <c r="H54" s="77">
        <f>H52/E6</f>
        <v>0.21018485031104</v>
      </c>
      <c r="I54" s="77"/>
      <c r="J54" s="47" t="s">
        <v>150</v>
      </c>
      <c r="K54" s="47"/>
      <c r="L54" s="77">
        <f>L52/E6</f>
        <v>0.395307749898699</v>
      </c>
      <c r="M54" s="77"/>
      <c r="N54" s="77"/>
      <c r="O54" s="55" t="str">
        <f>IF(L54&gt;H54,"不满足","满足")</f>
        <v>不满足</v>
      </c>
      <c r="P54" s="89"/>
    </row>
    <row r="55" spans="1:16">
      <c r="A55" s="73"/>
      <c r="B55" s="54"/>
      <c r="C55" s="54"/>
      <c r="D55" s="54"/>
      <c r="E55" s="54"/>
      <c r="F55" s="54"/>
      <c r="G55" s="54"/>
      <c r="H55" s="77"/>
      <c r="I55" s="77"/>
      <c r="J55" s="47"/>
      <c r="K55" s="47"/>
      <c r="L55" s="77"/>
      <c r="M55" s="77"/>
      <c r="N55" s="77"/>
      <c r="O55" s="47"/>
      <c r="P55" s="89"/>
    </row>
    <row r="56" spans="1:16">
      <c r="A56" s="73"/>
      <c r="B56" s="54"/>
      <c r="C56" s="54"/>
      <c r="D56" s="54"/>
      <c r="E56" s="54"/>
      <c r="F56" s="54"/>
      <c r="G56" s="54"/>
      <c r="H56" s="77"/>
      <c r="I56" s="77"/>
      <c r="J56" s="47"/>
      <c r="K56" s="47"/>
      <c r="L56" s="77"/>
      <c r="M56" s="77"/>
      <c r="N56" s="77"/>
      <c r="O56" s="47"/>
      <c r="P56" s="89"/>
    </row>
    <row r="57" ht="15" customHeight="1" spans="1:16">
      <c r="A57" s="78" t="s">
        <v>153</v>
      </c>
      <c r="B57" s="79"/>
      <c r="C57" s="79"/>
      <c r="D57" s="79"/>
      <c r="E57" s="79"/>
      <c r="F57" s="79"/>
      <c r="G57" s="79"/>
      <c r="H57" s="79"/>
      <c r="I57" s="79"/>
      <c r="J57" s="79"/>
      <c r="K57" s="47" t="s">
        <v>154</v>
      </c>
      <c r="L57" s="50"/>
      <c r="M57" s="50"/>
      <c r="N57" s="47" t="s">
        <v>155</v>
      </c>
      <c r="O57" s="50"/>
      <c r="P57" s="112"/>
    </row>
    <row r="58" ht="15" customHeight="1" spans="1:16">
      <c r="A58" s="80"/>
      <c r="B58" s="79"/>
      <c r="C58" s="79"/>
      <c r="D58" s="79"/>
      <c r="E58" s="79"/>
      <c r="F58" s="79"/>
      <c r="G58" s="79"/>
      <c r="H58" s="79"/>
      <c r="I58" s="79"/>
      <c r="J58" s="79"/>
      <c r="K58" s="47"/>
      <c r="L58" s="50"/>
      <c r="M58" s="50"/>
      <c r="N58" s="47"/>
      <c r="O58" s="50"/>
      <c r="P58" s="112"/>
    </row>
    <row r="59" ht="15" customHeight="1" spans="1:16">
      <c r="A59" s="80"/>
      <c r="B59" s="79"/>
      <c r="C59" s="79"/>
      <c r="D59" s="79"/>
      <c r="E59" s="79"/>
      <c r="F59" s="79"/>
      <c r="G59" s="79"/>
      <c r="H59" s="79"/>
      <c r="I59" s="79"/>
      <c r="J59" s="79"/>
      <c r="K59" s="47" t="s">
        <v>156</v>
      </c>
      <c r="L59" s="50"/>
      <c r="M59" s="50"/>
      <c r="N59" s="113" t="s">
        <v>157</v>
      </c>
      <c r="O59" s="113"/>
      <c r="P59" s="114"/>
    </row>
    <row r="60" ht="15" customHeight="1" spans="1:16">
      <c r="A60" s="80"/>
      <c r="B60" s="79"/>
      <c r="C60" s="79"/>
      <c r="D60" s="79"/>
      <c r="E60" s="79"/>
      <c r="F60" s="79"/>
      <c r="G60" s="79"/>
      <c r="H60" s="79"/>
      <c r="I60" s="79"/>
      <c r="J60" s="79"/>
      <c r="K60" s="47"/>
      <c r="L60" s="50"/>
      <c r="M60" s="50"/>
      <c r="N60" s="113"/>
      <c r="O60" s="113"/>
      <c r="P60" s="114"/>
    </row>
    <row r="61" ht="15" customHeight="1" spans="1:16">
      <c r="A61" s="80"/>
      <c r="B61" s="79"/>
      <c r="C61" s="79"/>
      <c r="D61" s="79"/>
      <c r="E61" s="79"/>
      <c r="F61" s="79"/>
      <c r="G61" s="79"/>
      <c r="H61" s="79"/>
      <c r="I61" s="79"/>
      <c r="J61" s="79"/>
      <c r="K61" s="47" t="s">
        <v>158</v>
      </c>
      <c r="L61" s="50"/>
      <c r="M61" s="50"/>
      <c r="N61" s="113"/>
      <c r="O61" s="113"/>
      <c r="P61" s="114"/>
    </row>
    <row r="62" ht="15" customHeight="1" spans="1:16">
      <c r="A62" s="80"/>
      <c r="B62" s="79"/>
      <c r="C62" s="79"/>
      <c r="D62" s="79"/>
      <c r="E62" s="79"/>
      <c r="F62" s="79"/>
      <c r="G62" s="79"/>
      <c r="H62" s="79"/>
      <c r="I62" s="79"/>
      <c r="J62" s="79"/>
      <c r="K62" s="47"/>
      <c r="L62" s="50"/>
      <c r="M62" s="50"/>
      <c r="N62" s="113"/>
      <c r="O62" s="113"/>
      <c r="P62" s="114"/>
    </row>
    <row r="63" ht="15" customHeight="1" spans="1:16">
      <c r="A63" s="80"/>
      <c r="B63" s="79"/>
      <c r="C63" s="79"/>
      <c r="D63" s="79"/>
      <c r="E63" s="79"/>
      <c r="F63" s="79"/>
      <c r="G63" s="79"/>
      <c r="H63" s="79"/>
      <c r="I63" s="79"/>
      <c r="J63" s="79"/>
      <c r="K63" s="47" t="s">
        <v>159</v>
      </c>
      <c r="L63" s="50"/>
      <c r="M63" s="50"/>
      <c r="N63" s="113"/>
      <c r="O63" s="113"/>
      <c r="P63" s="114"/>
    </row>
    <row r="64" ht="15" customHeight="1" spans="1:16">
      <c r="A64" s="81"/>
      <c r="B64" s="82"/>
      <c r="C64" s="82"/>
      <c r="D64" s="82"/>
      <c r="E64" s="82"/>
      <c r="F64" s="82"/>
      <c r="G64" s="82"/>
      <c r="H64" s="82"/>
      <c r="I64" s="82"/>
      <c r="J64" s="82"/>
      <c r="K64" s="115"/>
      <c r="L64" s="116"/>
      <c r="M64" s="116"/>
      <c r="N64" s="117"/>
      <c r="O64" s="117"/>
      <c r="P64" s="118"/>
    </row>
  </sheetData>
  <mergeCells count="172">
    <mergeCell ref="A1:P1"/>
    <mergeCell ref="K2:P2"/>
    <mergeCell ref="K3:L3"/>
    <mergeCell ref="A4:B4"/>
    <mergeCell ref="C4:G4"/>
    <mergeCell ref="H4:J4"/>
    <mergeCell ref="K4:L4"/>
    <mergeCell ref="A5:D5"/>
    <mergeCell ref="E5:G5"/>
    <mergeCell ref="H5:J5"/>
    <mergeCell ref="K5:L5"/>
    <mergeCell ref="A6:D6"/>
    <mergeCell ref="E6:G6"/>
    <mergeCell ref="H6:J6"/>
    <mergeCell ref="K6:L6"/>
    <mergeCell ref="B13:C13"/>
    <mergeCell ref="E13:F13"/>
    <mergeCell ref="K13:L13"/>
    <mergeCell ref="B14:C14"/>
    <mergeCell ref="E14:F14"/>
    <mergeCell ref="K14:L14"/>
    <mergeCell ref="E15:F15"/>
    <mergeCell ref="K15:L15"/>
    <mergeCell ref="E16:F16"/>
    <mergeCell ref="K16:L16"/>
    <mergeCell ref="E17:F17"/>
    <mergeCell ref="K17:L17"/>
    <mergeCell ref="E18:F18"/>
    <mergeCell ref="K18:L18"/>
    <mergeCell ref="E19:F19"/>
    <mergeCell ref="K19:L19"/>
    <mergeCell ref="E20:F20"/>
    <mergeCell ref="K20:L20"/>
    <mergeCell ref="E21:F21"/>
    <mergeCell ref="K21:L21"/>
    <mergeCell ref="E22:F22"/>
    <mergeCell ref="K22:L22"/>
    <mergeCell ref="E23:F23"/>
    <mergeCell ref="K23:L23"/>
    <mergeCell ref="E24:F24"/>
    <mergeCell ref="K24:L24"/>
    <mergeCell ref="E25:F25"/>
    <mergeCell ref="K25:L25"/>
    <mergeCell ref="E26:F26"/>
    <mergeCell ref="K26:L26"/>
    <mergeCell ref="E27:F27"/>
    <mergeCell ref="K27:L27"/>
    <mergeCell ref="E28:F28"/>
    <mergeCell ref="K28:L28"/>
    <mergeCell ref="E29:F29"/>
    <mergeCell ref="K29:L29"/>
    <mergeCell ref="E30:F30"/>
    <mergeCell ref="K30:L30"/>
    <mergeCell ref="E31:F31"/>
    <mergeCell ref="K31:L31"/>
    <mergeCell ref="E32:F32"/>
    <mergeCell ref="K32:L32"/>
    <mergeCell ref="E33:F33"/>
    <mergeCell ref="K33:L33"/>
    <mergeCell ref="E34:F34"/>
    <mergeCell ref="K34:L34"/>
    <mergeCell ref="E35:F35"/>
    <mergeCell ref="K35:L35"/>
    <mergeCell ref="E36:F36"/>
    <mergeCell ref="K36:L36"/>
    <mergeCell ref="E37:F37"/>
    <mergeCell ref="K37:L37"/>
    <mergeCell ref="E38:F38"/>
    <mergeCell ref="K38:L38"/>
    <mergeCell ref="E39:F39"/>
    <mergeCell ref="K39:L39"/>
    <mergeCell ref="E40:F40"/>
    <mergeCell ref="K40:L40"/>
    <mergeCell ref="E41:F41"/>
    <mergeCell ref="K41:L41"/>
    <mergeCell ref="E42:F42"/>
    <mergeCell ref="K42:L42"/>
    <mergeCell ref="E43:F43"/>
    <mergeCell ref="K43:L43"/>
    <mergeCell ref="E44:F44"/>
    <mergeCell ref="K44:L44"/>
    <mergeCell ref="E45:F45"/>
    <mergeCell ref="K45:L45"/>
    <mergeCell ref="E46:F46"/>
    <mergeCell ref="K46:L46"/>
    <mergeCell ref="A47:C47"/>
    <mergeCell ref="E47:F47"/>
    <mergeCell ref="K47:L47"/>
    <mergeCell ref="O47:P47"/>
    <mergeCell ref="E48:F48"/>
    <mergeCell ref="K48:L48"/>
    <mergeCell ref="O48:P48"/>
    <mergeCell ref="E49:F49"/>
    <mergeCell ref="K49:L49"/>
    <mergeCell ref="O49:P49"/>
    <mergeCell ref="E50:F50"/>
    <mergeCell ref="K50:L50"/>
    <mergeCell ref="O50:P50"/>
    <mergeCell ref="E51:F51"/>
    <mergeCell ref="K51:L51"/>
    <mergeCell ref="O51:P51"/>
    <mergeCell ref="A13:A14"/>
    <mergeCell ref="A19:A42"/>
    <mergeCell ref="A43:A46"/>
    <mergeCell ref="B19:B22"/>
    <mergeCell ref="B23:B26"/>
    <mergeCell ref="B27:B30"/>
    <mergeCell ref="B31:B34"/>
    <mergeCell ref="B35:B38"/>
    <mergeCell ref="B39:B42"/>
    <mergeCell ref="B43:B46"/>
    <mergeCell ref="D9:D12"/>
    <mergeCell ref="G11:G12"/>
    <mergeCell ref="H11:H12"/>
    <mergeCell ref="I11:I12"/>
    <mergeCell ref="J11:J12"/>
    <mergeCell ref="K57:K58"/>
    <mergeCell ref="K59:K60"/>
    <mergeCell ref="K61:K62"/>
    <mergeCell ref="K63:K64"/>
    <mergeCell ref="M11:M12"/>
    <mergeCell ref="N11:N12"/>
    <mergeCell ref="N57:N58"/>
    <mergeCell ref="O9:O10"/>
    <mergeCell ref="O15:O18"/>
    <mergeCell ref="O19:O22"/>
    <mergeCell ref="O23:O26"/>
    <mergeCell ref="O27:O30"/>
    <mergeCell ref="O31:O34"/>
    <mergeCell ref="O35:O38"/>
    <mergeCell ref="O39:O42"/>
    <mergeCell ref="P9:P10"/>
    <mergeCell ref="P15:P18"/>
    <mergeCell ref="P19:P22"/>
    <mergeCell ref="P23:P26"/>
    <mergeCell ref="P27:P30"/>
    <mergeCell ref="P31:P34"/>
    <mergeCell ref="P35:P38"/>
    <mergeCell ref="P39:P42"/>
    <mergeCell ref="O43:P46"/>
    <mergeCell ref="A15:B18"/>
    <mergeCell ref="E11:F12"/>
    <mergeCell ref="K11:L12"/>
    <mergeCell ref="O11:P12"/>
    <mergeCell ref="A9:C12"/>
    <mergeCell ref="H2:J3"/>
    <mergeCell ref="E9:G10"/>
    <mergeCell ref="H9:J10"/>
    <mergeCell ref="O7:P8"/>
    <mergeCell ref="K9:N10"/>
    <mergeCell ref="A2:B3"/>
    <mergeCell ref="C2:G3"/>
    <mergeCell ref="A7:N8"/>
    <mergeCell ref="A48:B49"/>
    <mergeCell ref="A50:B51"/>
    <mergeCell ref="O52:P53"/>
    <mergeCell ref="H54:I56"/>
    <mergeCell ref="J54:K56"/>
    <mergeCell ref="L54:N56"/>
    <mergeCell ref="O54:P56"/>
    <mergeCell ref="L52:N53"/>
    <mergeCell ref="O57:P58"/>
    <mergeCell ref="L59:M60"/>
    <mergeCell ref="N59:P64"/>
    <mergeCell ref="L61:M62"/>
    <mergeCell ref="L63:M64"/>
    <mergeCell ref="A57:J64"/>
    <mergeCell ref="L57:M58"/>
    <mergeCell ref="A52:G53"/>
    <mergeCell ref="A54:G56"/>
    <mergeCell ref="H52:I53"/>
    <mergeCell ref="J52:K53"/>
  </mergeCells>
  <conditionalFormatting sqref="O54:P56">
    <cfRule type="expression" dxfId="0" priority="1" stopIfTrue="1">
      <formula>$L$54&gt;$H$54</formula>
    </cfRule>
    <cfRule type="expression" dxfId="1" priority="2" stopIfTrue="1">
      <formula>$H$54&gt;=$L$54</formula>
    </cfRule>
  </conditionalFormatting>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45"/>
  <sheetViews>
    <sheetView zoomScale="75" zoomScaleNormal="75" workbookViewId="0">
      <selection activeCell="J1" sqref="J1"/>
    </sheetView>
  </sheetViews>
  <sheetFormatPr defaultColWidth="9" defaultRowHeight="15"/>
  <cols>
    <col min="1" max="1" width="2.9" customWidth="1"/>
    <col min="2" max="2" width="5.7" customWidth="1"/>
    <col min="3" max="3" width="15.5" customWidth="1"/>
    <col min="4" max="4" width="5.2" customWidth="1"/>
    <col min="5" max="5" width="5.7" customWidth="1"/>
    <col min="6" max="6" width="8.9" customWidth="1"/>
    <col min="7" max="7" width="11.7" customWidth="1"/>
    <col min="8" max="8" width="12.9" customWidth="1"/>
    <col min="9" max="9" width="17.4" customWidth="1"/>
  </cols>
  <sheetData>
    <row r="1" ht="26.25" spans="2:9">
      <c r="B1" s="1" t="s">
        <v>160</v>
      </c>
      <c r="C1" s="1"/>
      <c r="D1" s="1"/>
      <c r="E1" s="1"/>
      <c r="F1" s="1"/>
      <c r="G1" s="1"/>
      <c r="H1" s="1"/>
      <c r="I1" s="1"/>
    </row>
    <row r="2" ht="17.25" customHeight="1" spans="2:9">
      <c r="B2" s="2" t="s">
        <v>122</v>
      </c>
      <c r="C2" s="3"/>
      <c r="D2" s="3"/>
      <c r="E2" s="3"/>
      <c r="F2" s="3"/>
      <c r="G2" s="3"/>
      <c r="H2" s="3"/>
      <c r="I2" s="36"/>
    </row>
    <row r="3" ht="17.25" customHeight="1" spans="2:9">
      <c r="B3" s="4"/>
      <c r="C3" s="5"/>
      <c r="D3" s="5"/>
      <c r="E3" s="5"/>
      <c r="F3" s="5"/>
      <c r="G3" s="5"/>
      <c r="H3" s="5"/>
      <c r="I3" s="37"/>
    </row>
    <row r="4" ht="17.25" customHeight="1" spans="2:9">
      <c r="B4" s="4" t="s">
        <v>124</v>
      </c>
      <c r="C4" s="5"/>
      <c r="D4" s="5"/>
      <c r="E4" s="5"/>
      <c r="F4" s="6" t="s">
        <v>161</v>
      </c>
      <c r="G4" s="7" t="s">
        <v>162</v>
      </c>
      <c r="H4" s="7" t="s">
        <v>163</v>
      </c>
      <c r="I4" s="38" t="s">
        <v>164</v>
      </c>
    </row>
    <row r="5" ht="17.25" customHeight="1" spans="2:9">
      <c r="B5" s="4"/>
      <c r="C5" s="5"/>
      <c r="D5" s="5"/>
      <c r="E5" s="5"/>
      <c r="F5" s="8"/>
      <c r="G5" s="7" t="s">
        <v>165</v>
      </c>
      <c r="H5" s="7" t="s">
        <v>166</v>
      </c>
      <c r="I5" s="38"/>
    </row>
    <row r="6" ht="17.25" customHeight="1" spans="2:9">
      <c r="B6" s="4"/>
      <c r="C6" s="5"/>
      <c r="D6" s="5"/>
      <c r="E6" s="5"/>
      <c r="F6" s="9"/>
      <c r="G6" s="7" t="s">
        <v>167</v>
      </c>
      <c r="H6" s="7" t="s">
        <v>168</v>
      </c>
      <c r="I6" s="38" t="s">
        <v>169</v>
      </c>
    </row>
    <row r="7" ht="17.25" customHeight="1" spans="2:9">
      <c r="B7" s="4" t="s">
        <v>133</v>
      </c>
      <c r="C7" s="5" t="s">
        <v>134</v>
      </c>
      <c r="D7" s="5"/>
      <c r="E7" s="5"/>
      <c r="F7" s="5">
        <v>0.99</v>
      </c>
      <c r="G7" s="10">
        <v>0.38</v>
      </c>
      <c r="H7" s="10">
        <v>2304</v>
      </c>
      <c r="I7" s="39">
        <f t="shared" ref="I7:I41" si="0">F7*G7*H7</f>
        <v>866.7648</v>
      </c>
    </row>
    <row r="8" ht="17.25" customHeight="1" spans="2:9">
      <c r="B8" s="4"/>
      <c r="C8" s="5" t="s">
        <v>135</v>
      </c>
      <c r="D8" s="5"/>
      <c r="E8" s="5"/>
      <c r="F8" s="11">
        <v>0.18</v>
      </c>
      <c r="G8" s="12"/>
      <c r="H8" s="13">
        <v>0</v>
      </c>
      <c r="I8" s="39">
        <f t="shared" si="0"/>
        <v>0</v>
      </c>
    </row>
    <row r="9" ht="17.25" customHeight="1" spans="2:9">
      <c r="B9" s="4" t="s">
        <v>137</v>
      </c>
      <c r="C9" s="5"/>
      <c r="D9" s="5"/>
      <c r="E9" s="5" t="s">
        <v>55</v>
      </c>
      <c r="F9" s="11">
        <v>0.89</v>
      </c>
      <c r="G9" s="12">
        <v>0.45</v>
      </c>
      <c r="H9" s="13">
        <v>167.202</v>
      </c>
      <c r="I9" s="39">
        <f t="shared" si="0"/>
        <v>66.964401</v>
      </c>
    </row>
    <row r="10" ht="17.25" customHeight="1" spans="2:9">
      <c r="B10" s="4"/>
      <c r="C10" s="5"/>
      <c r="D10" s="5"/>
      <c r="E10" s="5" t="s">
        <v>53</v>
      </c>
      <c r="F10" s="11">
        <v>0.94</v>
      </c>
      <c r="G10" s="12">
        <v>0.45</v>
      </c>
      <c r="H10" s="13">
        <v>116.892</v>
      </c>
      <c r="I10" s="39">
        <f t="shared" si="0"/>
        <v>49.445316</v>
      </c>
    </row>
    <row r="11" ht="17.25" customHeight="1" spans="2:9">
      <c r="B11" s="4"/>
      <c r="C11" s="5"/>
      <c r="D11" s="5"/>
      <c r="E11" s="5" t="s">
        <v>57</v>
      </c>
      <c r="F11" s="11">
        <v>0.94</v>
      </c>
      <c r="G11" s="12">
        <v>0.45</v>
      </c>
      <c r="H11" s="13">
        <v>120.142</v>
      </c>
      <c r="I11" s="39">
        <f t="shared" si="0"/>
        <v>50.820066</v>
      </c>
    </row>
    <row r="12" ht="17.25" customHeight="1" spans="2:9">
      <c r="B12" s="4"/>
      <c r="C12" s="5"/>
      <c r="D12" s="5"/>
      <c r="E12" s="5" t="s">
        <v>59</v>
      </c>
      <c r="F12" s="11">
        <v>0.96</v>
      </c>
      <c r="G12" s="12">
        <v>0.45</v>
      </c>
      <c r="H12" s="13">
        <v>175.75</v>
      </c>
      <c r="I12" s="39">
        <f t="shared" si="0"/>
        <v>75.924</v>
      </c>
    </row>
    <row r="13" ht="17.25" customHeight="1" spans="2:9">
      <c r="B13" s="4" t="s">
        <v>93</v>
      </c>
      <c r="C13" s="14" t="s">
        <v>170</v>
      </c>
      <c r="D13" s="14"/>
      <c r="E13" s="5" t="s">
        <v>55</v>
      </c>
      <c r="F13" s="11"/>
      <c r="G13" s="12"/>
      <c r="H13" s="13"/>
      <c r="I13" s="39">
        <f t="shared" si="0"/>
        <v>0</v>
      </c>
    </row>
    <row r="14" ht="17.25" customHeight="1" spans="2:9">
      <c r="B14" s="4"/>
      <c r="C14" s="14"/>
      <c r="D14" s="14"/>
      <c r="E14" s="5" t="s">
        <v>53</v>
      </c>
      <c r="F14" s="11"/>
      <c r="G14" s="12"/>
      <c r="H14" s="13"/>
      <c r="I14" s="39">
        <f t="shared" si="0"/>
        <v>0</v>
      </c>
    </row>
    <row r="15" ht="17.25" customHeight="1" spans="2:9">
      <c r="B15" s="4"/>
      <c r="C15" s="14"/>
      <c r="D15" s="14"/>
      <c r="E15" s="5" t="s">
        <v>57</v>
      </c>
      <c r="F15" s="11"/>
      <c r="G15" s="12"/>
      <c r="H15" s="13"/>
      <c r="I15" s="39">
        <f t="shared" si="0"/>
        <v>0</v>
      </c>
    </row>
    <row r="16" ht="17.25" customHeight="1" spans="2:9">
      <c r="B16" s="4"/>
      <c r="C16" s="14"/>
      <c r="D16" s="14"/>
      <c r="E16" s="5" t="s">
        <v>59</v>
      </c>
      <c r="F16" s="11"/>
      <c r="G16" s="12"/>
      <c r="H16" s="13"/>
      <c r="I16" s="39">
        <f t="shared" si="0"/>
        <v>0</v>
      </c>
    </row>
    <row r="17" ht="17.25" customHeight="1" spans="2:9">
      <c r="B17" s="4"/>
      <c r="C17" s="14" t="s">
        <v>171</v>
      </c>
      <c r="D17" s="14"/>
      <c r="E17" s="5" t="s">
        <v>55</v>
      </c>
      <c r="F17" s="11"/>
      <c r="G17" s="12"/>
      <c r="H17" s="13"/>
      <c r="I17" s="39">
        <f t="shared" si="0"/>
        <v>0</v>
      </c>
    </row>
    <row r="18" ht="17.25" customHeight="1" spans="2:9">
      <c r="B18" s="4"/>
      <c r="C18" s="14"/>
      <c r="D18" s="14"/>
      <c r="E18" s="5" t="s">
        <v>53</v>
      </c>
      <c r="F18" s="11"/>
      <c r="G18" s="12"/>
      <c r="H18" s="13"/>
      <c r="I18" s="39">
        <f t="shared" si="0"/>
        <v>0</v>
      </c>
    </row>
    <row r="19" ht="17.25" customHeight="1" spans="2:9">
      <c r="B19" s="4"/>
      <c r="C19" s="14"/>
      <c r="D19" s="14"/>
      <c r="E19" s="5" t="s">
        <v>57</v>
      </c>
      <c r="F19" s="11"/>
      <c r="G19" s="12"/>
      <c r="H19" s="13"/>
      <c r="I19" s="39">
        <f t="shared" si="0"/>
        <v>0</v>
      </c>
    </row>
    <row r="20" ht="17.25" customHeight="1" spans="2:9">
      <c r="B20" s="4"/>
      <c r="C20" s="14"/>
      <c r="D20" s="14"/>
      <c r="E20" s="5" t="s">
        <v>59</v>
      </c>
      <c r="F20" s="11"/>
      <c r="G20" s="12"/>
      <c r="H20" s="13"/>
      <c r="I20" s="39">
        <f t="shared" si="0"/>
        <v>0</v>
      </c>
    </row>
    <row r="21" ht="17.25" customHeight="1" spans="2:9">
      <c r="B21" s="4"/>
      <c r="C21" s="14" t="s">
        <v>172</v>
      </c>
      <c r="D21" s="14"/>
      <c r="E21" s="5" t="s">
        <v>55</v>
      </c>
      <c r="F21" s="11">
        <v>0.21</v>
      </c>
      <c r="G21" s="12">
        <v>2.1</v>
      </c>
      <c r="H21" s="13">
        <v>89.7837</v>
      </c>
      <c r="I21" s="39">
        <f t="shared" si="0"/>
        <v>39.5946117</v>
      </c>
    </row>
    <row r="22" ht="17.25" customHeight="1" spans="2:9">
      <c r="B22" s="4"/>
      <c r="C22" s="14"/>
      <c r="D22" s="14"/>
      <c r="E22" s="5" t="s">
        <v>53</v>
      </c>
      <c r="F22" s="11">
        <v>0.62</v>
      </c>
      <c r="G22" s="12">
        <v>2.1</v>
      </c>
      <c r="H22" s="13">
        <v>63.2205</v>
      </c>
      <c r="I22" s="39">
        <f t="shared" si="0"/>
        <v>82.313091</v>
      </c>
    </row>
    <row r="23" ht="17.25" customHeight="1" spans="2:9">
      <c r="B23" s="4"/>
      <c r="C23" s="14"/>
      <c r="D23" s="14"/>
      <c r="E23" s="5" t="s">
        <v>57</v>
      </c>
      <c r="F23" s="11">
        <v>0.61</v>
      </c>
      <c r="G23" s="12">
        <v>2.1</v>
      </c>
      <c r="H23" s="13">
        <v>59.9709</v>
      </c>
      <c r="I23" s="39">
        <f t="shared" si="0"/>
        <v>76.8227229</v>
      </c>
    </row>
    <row r="24" ht="17.25" customHeight="1" spans="2:9">
      <c r="B24" s="4"/>
      <c r="C24" s="14"/>
      <c r="D24" s="14"/>
      <c r="E24" s="5" t="s">
        <v>59</v>
      </c>
      <c r="F24" s="11">
        <v>0.8</v>
      </c>
      <c r="G24" s="12">
        <v>2.1</v>
      </c>
      <c r="H24" s="13">
        <v>88.363</v>
      </c>
      <c r="I24" s="39">
        <f t="shared" si="0"/>
        <v>148.44984</v>
      </c>
    </row>
    <row r="25" ht="17.25" customHeight="1" spans="2:9">
      <c r="B25" s="4"/>
      <c r="C25" s="14" t="s">
        <v>173</v>
      </c>
      <c r="D25" s="14"/>
      <c r="E25" s="5" t="s">
        <v>55</v>
      </c>
      <c r="F25" s="11"/>
      <c r="G25" s="12"/>
      <c r="H25" s="13"/>
      <c r="I25" s="39">
        <f t="shared" si="0"/>
        <v>0</v>
      </c>
    </row>
    <row r="26" ht="17.25" customHeight="1" spans="2:9">
      <c r="B26" s="4"/>
      <c r="C26" s="14"/>
      <c r="D26" s="14"/>
      <c r="E26" s="5" t="s">
        <v>53</v>
      </c>
      <c r="F26" s="11"/>
      <c r="G26" s="12"/>
      <c r="H26" s="13"/>
      <c r="I26" s="39">
        <f t="shared" si="0"/>
        <v>0</v>
      </c>
    </row>
    <row r="27" ht="17.25" customHeight="1" spans="2:9">
      <c r="B27" s="4"/>
      <c r="C27" s="14"/>
      <c r="D27" s="14"/>
      <c r="E27" s="5" t="s">
        <v>57</v>
      </c>
      <c r="F27" s="11"/>
      <c r="G27" s="12"/>
      <c r="H27" s="13"/>
      <c r="I27" s="39">
        <f t="shared" si="0"/>
        <v>0</v>
      </c>
    </row>
    <row r="28" ht="17.25" customHeight="1" spans="2:9">
      <c r="B28" s="4"/>
      <c r="C28" s="14"/>
      <c r="D28" s="14"/>
      <c r="E28" s="5" t="s">
        <v>59</v>
      </c>
      <c r="F28" s="11"/>
      <c r="G28" s="12"/>
      <c r="H28" s="13"/>
      <c r="I28" s="39">
        <f t="shared" si="0"/>
        <v>0</v>
      </c>
    </row>
    <row r="29" ht="17.25" customHeight="1" spans="2:9">
      <c r="B29" s="4"/>
      <c r="C29" s="14" t="s">
        <v>174</v>
      </c>
      <c r="D29" s="14"/>
      <c r="E29" s="5" t="s">
        <v>55</v>
      </c>
      <c r="F29" s="11"/>
      <c r="G29" s="12"/>
      <c r="H29" s="13"/>
      <c r="I29" s="39">
        <f t="shared" si="0"/>
        <v>0</v>
      </c>
    </row>
    <row r="30" ht="17.25" customHeight="1" spans="2:9">
      <c r="B30" s="4"/>
      <c r="C30" s="14"/>
      <c r="D30" s="14"/>
      <c r="E30" s="5" t="s">
        <v>53</v>
      </c>
      <c r="F30" s="11"/>
      <c r="G30" s="12"/>
      <c r="H30" s="13"/>
      <c r="I30" s="39">
        <f t="shared" si="0"/>
        <v>0</v>
      </c>
    </row>
    <row r="31" ht="17.25" customHeight="1" spans="2:9">
      <c r="B31" s="4"/>
      <c r="C31" s="14"/>
      <c r="D31" s="14"/>
      <c r="E31" s="5" t="s">
        <v>57</v>
      </c>
      <c r="F31" s="11"/>
      <c r="G31" s="12"/>
      <c r="H31" s="13"/>
      <c r="I31" s="39">
        <f t="shared" si="0"/>
        <v>0</v>
      </c>
    </row>
    <row r="32" ht="17.25" customHeight="1" spans="2:9">
      <c r="B32" s="4"/>
      <c r="C32" s="14"/>
      <c r="D32" s="14"/>
      <c r="E32" s="5" t="s">
        <v>59</v>
      </c>
      <c r="F32" s="11"/>
      <c r="G32" s="12"/>
      <c r="H32" s="13"/>
      <c r="I32" s="39">
        <f t="shared" si="0"/>
        <v>0</v>
      </c>
    </row>
    <row r="33" ht="17.25" customHeight="1" spans="2:9">
      <c r="B33" s="4"/>
      <c r="C33" s="14" t="s">
        <v>175</v>
      </c>
      <c r="D33" s="14"/>
      <c r="E33" s="5" t="s">
        <v>55</v>
      </c>
      <c r="F33" s="11"/>
      <c r="G33" s="12"/>
      <c r="H33" s="13"/>
      <c r="I33" s="39">
        <f t="shared" si="0"/>
        <v>0</v>
      </c>
    </row>
    <row r="34" ht="17.25" customHeight="1" spans="2:9">
      <c r="B34" s="4"/>
      <c r="C34" s="14"/>
      <c r="D34" s="14"/>
      <c r="E34" s="5" t="s">
        <v>53</v>
      </c>
      <c r="F34" s="11"/>
      <c r="G34" s="12"/>
      <c r="H34" s="13"/>
      <c r="I34" s="39">
        <f t="shared" si="0"/>
        <v>0</v>
      </c>
    </row>
    <row r="35" ht="17.25" customHeight="1" spans="2:9">
      <c r="B35" s="4"/>
      <c r="C35" s="14"/>
      <c r="D35" s="14"/>
      <c r="E35" s="5" t="s">
        <v>57</v>
      </c>
      <c r="F35" s="11"/>
      <c r="G35" s="12"/>
      <c r="H35" s="13"/>
      <c r="I35" s="39">
        <f t="shared" si="0"/>
        <v>0</v>
      </c>
    </row>
    <row r="36" ht="17.25" customHeight="1" spans="2:9">
      <c r="B36" s="4"/>
      <c r="C36" s="14"/>
      <c r="D36" s="14"/>
      <c r="E36" s="5" t="s">
        <v>59</v>
      </c>
      <c r="F36" s="11"/>
      <c r="G36" s="12"/>
      <c r="H36" s="13"/>
      <c r="I36" s="39">
        <f t="shared" si="0"/>
        <v>0</v>
      </c>
    </row>
    <row r="37" ht="17.25" customHeight="1" spans="2:9">
      <c r="B37" s="15" t="s">
        <v>140</v>
      </c>
      <c r="C37" s="16"/>
      <c r="D37" s="17"/>
      <c r="E37" s="5" t="s">
        <v>55</v>
      </c>
      <c r="F37" s="11">
        <v>0.78</v>
      </c>
      <c r="G37" s="12"/>
      <c r="H37" s="13">
        <v>0</v>
      </c>
      <c r="I37" s="39">
        <f t="shared" si="0"/>
        <v>0</v>
      </c>
    </row>
    <row r="38" ht="17.25" customHeight="1" spans="2:9">
      <c r="B38" s="18"/>
      <c r="C38" s="19"/>
      <c r="D38" s="20"/>
      <c r="E38" s="5" t="s">
        <v>53</v>
      </c>
      <c r="F38" s="11">
        <v>0.89</v>
      </c>
      <c r="G38" s="12"/>
      <c r="H38" s="13">
        <v>0</v>
      </c>
      <c r="I38" s="39">
        <f t="shared" si="0"/>
        <v>0</v>
      </c>
    </row>
    <row r="39" ht="17.25" customHeight="1" spans="2:9">
      <c r="B39" s="18"/>
      <c r="C39" s="19"/>
      <c r="D39" s="20"/>
      <c r="E39" s="5" t="s">
        <v>57</v>
      </c>
      <c r="F39" s="11">
        <v>0.88</v>
      </c>
      <c r="G39" s="12"/>
      <c r="H39" s="13">
        <v>0</v>
      </c>
      <c r="I39" s="39">
        <f t="shared" si="0"/>
        <v>0</v>
      </c>
    </row>
    <row r="40" ht="17.25" customHeight="1" spans="2:9">
      <c r="B40" s="18"/>
      <c r="C40" s="19"/>
      <c r="D40" s="20"/>
      <c r="E40" s="5" t="s">
        <v>59</v>
      </c>
      <c r="F40" s="11">
        <v>0.94</v>
      </c>
      <c r="G40" s="12"/>
      <c r="H40" s="13">
        <v>0</v>
      </c>
      <c r="I40" s="39">
        <f t="shared" si="0"/>
        <v>0</v>
      </c>
    </row>
    <row r="41" ht="17.25" customHeight="1" spans="2:9">
      <c r="B41" s="4" t="s">
        <v>176</v>
      </c>
      <c r="C41" s="5"/>
      <c r="D41" s="5"/>
      <c r="E41" s="5"/>
      <c r="F41" s="11">
        <v>1</v>
      </c>
      <c r="G41" s="12"/>
      <c r="H41" s="13">
        <v>0</v>
      </c>
      <c r="I41" s="39">
        <f t="shared" si="0"/>
        <v>0</v>
      </c>
    </row>
    <row r="42" ht="17.25" customHeight="1" spans="2:9">
      <c r="B42" s="21" t="s">
        <v>177</v>
      </c>
      <c r="C42" s="22"/>
      <c r="D42" s="22"/>
      <c r="E42" s="22"/>
      <c r="F42" s="22"/>
      <c r="G42" s="22"/>
      <c r="H42" s="22"/>
      <c r="I42" s="39">
        <f>SUM(I7:I41)</f>
        <v>1457.0988486</v>
      </c>
    </row>
    <row r="43" ht="17.25" customHeight="1" spans="2:9">
      <c r="B43" s="23" t="s">
        <v>178</v>
      </c>
      <c r="C43" s="24"/>
      <c r="D43" s="24"/>
      <c r="E43" s="24"/>
      <c r="F43" s="25" t="s">
        <v>155</v>
      </c>
      <c r="G43" s="26"/>
      <c r="H43" s="27" t="s">
        <v>179</v>
      </c>
      <c r="I43" s="40"/>
    </row>
    <row r="44" ht="24" customHeight="1" spans="1:9">
      <c r="A44" s="28"/>
      <c r="B44" s="29"/>
      <c r="C44" s="30"/>
      <c r="D44" s="30"/>
      <c r="E44" s="30"/>
      <c r="F44" s="25" t="s">
        <v>180</v>
      </c>
      <c r="G44" s="26"/>
      <c r="H44" s="27"/>
      <c r="I44" s="40"/>
    </row>
    <row r="45" ht="24" customHeight="1" spans="1:9">
      <c r="A45" s="28"/>
      <c r="B45" s="31">
        <f>I42/导出数据!G9</f>
        <v>0.480017805442907</v>
      </c>
      <c r="C45" s="32"/>
      <c r="D45" s="32"/>
      <c r="E45" s="32"/>
      <c r="F45" s="33" t="s">
        <v>158</v>
      </c>
      <c r="G45" s="34"/>
      <c r="H45" s="35"/>
      <c r="I45" s="41"/>
    </row>
  </sheetData>
  <mergeCells count="23">
    <mergeCell ref="B1:I1"/>
    <mergeCell ref="C7:E7"/>
    <mergeCell ref="C8:E8"/>
    <mergeCell ref="B41:E41"/>
    <mergeCell ref="B42:H42"/>
    <mergeCell ref="B45:E45"/>
    <mergeCell ref="A44:A45"/>
    <mergeCell ref="B7:B8"/>
    <mergeCell ref="B13:B36"/>
    <mergeCell ref="F4:F6"/>
    <mergeCell ref="I4:I5"/>
    <mergeCell ref="C25:D28"/>
    <mergeCell ref="C13:D16"/>
    <mergeCell ref="C17:D20"/>
    <mergeCell ref="C21:D24"/>
    <mergeCell ref="C33:D36"/>
    <mergeCell ref="H43:I45"/>
    <mergeCell ref="B37:D40"/>
    <mergeCell ref="B43:E44"/>
    <mergeCell ref="C29:D32"/>
    <mergeCell ref="B2:I3"/>
    <mergeCell ref="B4:E6"/>
    <mergeCell ref="B9:D12"/>
  </mergeCells>
  <pageMargins left="0.27" right="0.29" top="0.48" bottom="0.32" header="0.37" footer="0.2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Company>Thsware</Company>
  <Application>Microsoft Excel</Application>
  <HeadingPairs>
    <vt:vector size="2" baseType="variant">
      <vt:variant>
        <vt:lpstr>工作表</vt:lpstr>
      </vt:variant>
      <vt:variant>
        <vt:i4>4</vt:i4>
      </vt:variant>
    </vt:vector>
  </HeadingPairs>
  <TitlesOfParts>
    <vt:vector size="4" baseType="lpstr">
      <vt:lpstr>导出数据</vt:lpstr>
      <vt:lpstr>附录表E.0.1-1 甲类建筑判断表</vt:lpstr>
      <vt:lpstr>附录表E.0.3－3 计算表</vt:lpstr>
      <vt:lpstr>参照建筑建筑围护结构传热指标计算表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长熹</cp:lastModifiedBy>
  <dcterms:created xsi:type="dcterms:W3CDTF">2007-07-27T02:43:00Z</dcterms:created>
  <cp:lastPrinted>2007-09-30T06:14:00Z</cp:lastPrinted>
  <dcterms:modified xsi:type="dcterms:W3CDTF">2023-12-16T10:44:08Z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9360DAA0BEFD4D7FB62BFC51404282C0_13</vt:lpwstr>
  </property>
  <property fmtid="{D5CDD505-2E9C-101B-9397-08002B2CF9AE}" pid="3" name="KSOProductBuildVer">
    <vt:lpwstr>2052-12.1.0.15990</vt:lpwstr>
  </property>
</Properties>
</file>