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288" windowHeight="9180" activeTab="2"/>
  </bookViews>
  <sheets>
    <sheet name="导出数据" sheetId="4" r:id="rId1"/>
    <sheet name="热工表" sheetId="10" r:id="rId2"/>
    <sheet name="权衡判断表" sheetId="11" r:id="rId3"/>
  </sheets>
  <definedNames>
    <definedName name="A0">导出数据!$G$9</definedName>
    <definedName name="F0">导出数据!$G$10</definedName>
    <definedName name="FloorNum">导出数据!$G$7</definedName>
    <definedName name="IsStairHeating">导出数据!$G$6</definedName>
    <definedName name="Lat_">导出数据!$G$5</definedName>
    <definedName name="Loc_">导出数据!$G$4</definedName>
    <definedName name="ProjName">导出数据!$G$3</definedName>
    <definedName name="Qc">导出数据!$G$18</definedName>
    <definedName name="Qh">导出数据!$G$17</definedName>
    <definedName name="rou">导出数据!$G$16</definedName>
    <definedName name="S">导出数据!$G$12</definedName>
    <definedName name="T_Heat">导出数据!$G$14</definedName>
    <definedName name="Ti">导出数据!$G$15</definedName>
    <definedName name="V0">导出数据!$G$11</definedName>
    <definedName name="WinRatioEast">导出数据!$G$21</definedName>
    <definedName name="WinRatioNorth">导出数据!$G$24</definedName>
    <definedName name="WinRatioSouth">导出数据!$G$22</definedName>
    <definedName name="WinRatioWest">导出数据!$G$23</definedName>
    <definedName name="Z">导出数据!$G$13</definedName>
    <definedName name="地下层数">导出数据!$G$8</definedName>
    <definedName name="地下墙R">导出数据!$G$20</definedName>
    <definedName name="周边地面R">导出数据!$G$19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<sst xmlns="http://schemas.openxmlformats.org/spreadsheetml/2006/main" count="286" uniqueCount="165">
  <si>
    <t>导出数据列表</t>
  </si>
  <si>
    <t>导出项目</t>
  </si>
  <si>
    <t>项目名称</t>
  </si>
  <si>
    <t>项目数据</t>
  </si>
  <si>
    <t>项目说明</t>
  </si>
  <si>
    <t>工程名称   Project Name</t>
  </si>
  <si>
    <r>
      <rPr>
        <sz val="12"/>
        <rFont val="宋体"/>
        <charset val="134"/>
      </rPr>
      <t>P</t>
    </r>
    <r>
      <rPr>
        <sz val="12"/>
        <rFont val="宋体"/>
        <charset val="134"/>
      </rPr>
      <t>rojName</t>
    </r>
  </si>
  <si>
    <t>临水村锢窑民宿设计</t>
  </si>
  <si>
    <t>地点       Locus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</si>
  <si>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oc_</t>
    </r>
  </si>
  <si>
    <t>山西-吕梁-孝义</t>
  </si>
  <si>
    <t>纬度       Lat.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</si>
  <si>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at_</t>
    </r>
  </si>
  <si>
    <t>楼梯间是否采暖 IsStairHeating</t>
  </si>
  <si>
    <t>IsStairHeating</t>
  </si>
  <si>
    <t>层数       Floor Number</t>
  </si>
  <si>
    <r>
      <rPr>
        <sz val="12"/>
        <rFont val="宋体"/>
        <charset val="134"/>
      </rPr>
      <t>Floor</t>
    </r>
    <r>
      <rPr>
        <sz val="12"/>
        <rFont val="宋体"/>
        <charset val="134"/>
      </rPr>
      <t>N</t>
    </r>
    <r>
      <rPr>
        <sz val="12"/>
        <rFont val="宋体"/>
        <charset val="134"/>
      </rPr>
      <t>um</t>
    </r>
  </si>
  <si>
    <t>地下层数</t>
  </si>
  <si>
    <t>－</t>
  </si>
  <si>
    <r>
      <rPr>
        <sz val="12"/>
        <rFont val="宋体"/>
        <charset val="134"/>
      </rPr>
      <t xml:space="preserve">建筑面积   </t>
    </r>
    <r>
      <rPr>
        <sz val="12"/>
        <rFont val="宋体"/>
        <charset val="134"/>
      </rPr>
      <t>Bldg. Area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 A</t>
    </r>
    <r>
      <rPr>
        <vertAlign val="subscript"/>
        <sz val="12"/>
        <rFont val="宋体"/>
        <charset val="134"/>
      </rPr>
      <t>0</t>
    </r>
  </si>
  <si>
    <r>
      <rPr>
        <sz val="12"/>
        <rFont val="宋体"/>
        <charset val="134"/>
      </rPr>
      <t>A</t>
    </r>
    <r>
      <rPr>
        <sz val="12"/>
        <rFont val="宋体"/>
        <charset val="134"/>
      </rPr>
      <t>0</t>
    </r>
  </si>
  <si>
    <r>
      <rPr>
        <sz val="12"/>
        <rFont val="宋体"/>
        <charset val="134"/>
      </rPr>
      <t xml:space="preserve">建筑物外表面积  </t>
    </r>
    <r>
      <rPr>
        <sz val="12"/>
        <rFont val="宋体"/>
        <charset val="134"/>
      </rPr>
      <t>Bldg. Surface Area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F</t>
    </r>
    <r>
      <rPr>
        <vertAlign val="subscript"/>
        <sz val="12"/>
        <rFont val="宋体"/>
        <charset val="134"/>
      </rPr>
      <t>0</t>
    </r>
  </si>
  <si>
    <r>
      <rPr>
        <sz val="12"/>
        <rFont val="宋体"/>
        <charset val="134"/>
      </rPr>
      <t>F</t>
    </r>
    <r>
      <rPr>
        <sz val="12"/>
        <rFont val="宋体"/>
        <charset val="134"/>
      </rPr>
      <t>0</t>
    </r>
  </si>
  <si>
    <r>
      <rPr>
        <sz val="12"/>
        <rFont val="宋体"/>
        <charset val="134"/>
      </rPr>
      <t xml:space="preserve">建筑物体积  </t>
    </r>
    <r>
      <rPr>
        <sz val="12"/>
        <rFont val="宋体"/>
        <charset val="134"/>
      </rPr>
      <t>Bldg. Vol.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  V</t>
    </r>
    <r>
      <rPr>
        <vertAlign val="subscript"/>
        <sz val="12"/>
        <rFont val="宋体"/>
        <charset val="134"/>
      </rPr>
      <t>0</t>
    </r>
  </si>
  <si>
    <r>
      <rPr>
        <sz val="12"/>
        <rFont val="宋体"/>
        <charset val="134"/>
      </rPr>
      <t>V</t>
    </r>
    <r>
      <rPr>
        <sz val="12"/>
        <rFont val="宋体"/>
        <charset val="134"/>
      </rPr>
      <t>0</t>
    </r>
  </si>
  <si>
    <r>
      <rPr>
        <sz val="12"/>
        <rFont val="宋体"/>
        <charset val="134"/>
      </rPr>
      <t xml:space="preserve">体形系数    </t>
    </r>
    <r>
      <rPr>
        <sz val="12"/>
        <rFont val="宋体"/>
        <charset val="134"/>
      </rPr>
      <t xml:space="preserve">                        S=</t>
    </r>
    <r>
      <rPr>
        <sz val="12"/>
        <rFont val="宋体"/>
        <charset val="134"/>
      </rPr>
      <t>F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/V</t>
    </r>
    <r>
      <rPr>
        <vertAlign val="subscript"/>
        <sz val="12"/>
        <rFont val="宋体"/>
        <charset val="134"/>
      </rPr>
      <t>0</t>
    </r>
  </si>
  <si>
    <t>S</t>
  </si>
  <si>
    <t>采暖期天数    Z</t>
  </si>
  <si>
    <t>Z</t>
  </si>
  <si>
    <t>采暖期日平均温度    Temperature</t>
  </si>
  <si>
    <t>T_Heat</t>
  </si>
  <si>
    <t>室内计算温度</t>
  </si>
  <si>
    <t>Ti</t>
  </si>
  <si>
    <t>空气密度</t>
  </si>
  <si>
    <t>rou</t>
  </si>
  <si>
    <r>
      <rPr>
        <sz val="12"/>
        <rFont val="宋体"/>
        <charset val="134"/>
      </rPr>
      <t>kg/m</t>
    </r>
    <r>
      <rPr>
        <vertAlign val="superscript"/>
        <sz val="12"/>
        <rFont val="宋体"/>
        <charset val="134"/>
      </rPr>
      <t>3</t>
    </r>
  </si>
  <si>
    <t>耗热量指标 Qh</t>
  </si>
  <si>
    <t>Qh</t>
  </si>
  <si>
    <t>W/㎡</t>
  </si>
  <si>
    <t>耗煤量指标 Qc</t>
  </si>
  <si>
    <t>Qc</t>
  </si>
  <si>
    <t>kg/㎡</t>
  </si>
  <si>
    <t>周边地面R</t>
  </si>
  <si>
    <t>地下墙R</t>
  </si>
  <si>
    <t>窗墙面积比</t>
  </si>
  <si>
    <t>东</t>
  </si>
  <si>
    <t>WinRatioEast</t>
  </si>
  <si>
    <t>南</t>
  </si>
  <si>
    <t>WinRatioSouth</t>
  </si>
  <si>
    <t>西</t>
  </si>
  <si>
    <t>WinRatioWest</t>
  </si>
  <si>
    <t>北</t>
  </si>
  <si>
    <t>WinRatioNorth</t>
  </si>
  <si>
    <t xml:space="preserve"> 节能住宅热工计算表       </t>
  </si>
  <si>
    <t>项目</t>
  </si>
  <si>
    <t>ε</t>
  </si>
  <si>
    <r>
      <rPr>
        <b/>
        <sz val="11"/>
        <rFont val="Times New Roman"/>
        <charset val="134"/>
      </rPr>
      <t>K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W/m2)</t>
    </r>
  </si>
  <si>
    <r>
      <rPr>
        <b/>
        <sz val="11"/>
        <rFont val="宋体"/>
        <charset val="134"/>
      </rPr>
      <t>面积</t>
    </r>
    <r>
      <rPr>
        <b/>
        <sz val="11"/>
        <rFont val="Times New Roman"/>
        <charset val="134"/>
      </rPr>
      <t xml:space="preserve"> F  (m2)</t>
    </r>
  </si>
  <si>
    <t>传热耗热量q=εKF(tn-te) （W）</t>
  </si>
  <si>
    <t>屋顶</t>
  </si>
  <si>
    <t>外墙</t>
  </si>
  <si>
    <t>普通外墙</t>
  </si>
  <si>
    <t>楼梯间</t>
  </si>
  <si>
    <t>外窗</t>
  </si>
  <si>
    <t>平窗</t>
  </si>
  <si>
    <t>凸窗    (含侧窗)</t>
  </si>
  <si>
    <t>阳台门下部门芯板（含外门）</t>
  </si>
  <si>
    <t>封闭阳台</t>
  </si>
  <si>
    <t>凸阳台</t>
  </si>
  <si>
    <t>隔墙</t>
  </si>
  <si>
    <t>隔墙门</t>
  </si>
  <si>
    <t>隔墙窗</t>
  </si>
  <si>
    <t>凹阳台</t>
  </si>
  <si>
    <t>板</t>
  </si>
  <si>
    <t>接触室外空气地板</t>
  </si>
  <si>
    <t>不采暖地下室上部地板</t>
  </si>
  <si>
    <t>凸窗板</t>
  </si>
  <si>
    <t>顶板</t>
  </si>
  <si>
    <t>底板</t>
  </si>
  <si>
    <t>地面</t>
  </si>
  <si>
    <t>周边地面</t>
  </si>
  <si>
    <t>非周边地面</t>
  </si>
  <si>
    <t>地下室外墙</t>
  </si>
  <si>
    <t>变形缝的墙</t>
  </si>
  <si>
    <t>围护  结构</t>
  </si>
  <si>
    <t>朝向</t>
  </si>
  <si>
    <t>面积F(m2）</t>
  </si>
  <si>
    <t>Ity   W/m2</t>
  </si>
  <si>
    <t>Cmci太阳辐射     修正系数</t>
  </si>
  <si>
    <t>太阳得热小计       （ W）</t>
  </si>
  <si>
    <t>凸窗</t>
  </si>
  <si>
    <t>计  算  结  果</t>
  </si>
  <si>
    <t>建筑面积      A0  ( m2)</t>
  </si>
  <si>
    <t>建筑外表面积          F0     (m2)</t>
  </si>
  <si>
    <t>建筑体积      V0   ( m3)</t>
  </si>
  <si>
    <t>体形系数            S=F0/V0</t>
  </si>
  <si>
    <t>室外平均温度（℃）</t>
  </si>
  <si>
    <t>内部得热 qIH   (W/m2)</t>
  </si>
  <si>
    <t>单位面积屋顶耗热量qHw (W/m2)</t>
  </si>
  <si>
    <t>单位面积墙耗热量  qHq      (W/m2)</t>
  </si>
  <si>
    <t>单位面积门窗耗热量qHmc(W/m2)</t>
  </si>
  <si>
    <t>单位面积非采暖封闭阳台耗热量qHy(W/m2)</t>
  </si>
  <si>
    <t>单位面积地面传热量qHd (W/m2)</t>
  </si>
  <si>
    <t>单位面积板传热量    qHd   (W/m2)</t>
  </si>
  <si>
    <t>空气换气耗热量(W/m2)</t>
  </si>
  <si>
    <t>单位面积耗热量指标(w/m2)</t>
  </si>
  <si>
    <t>居住建筑节能设计围护结构权衡判断表</t>
  </si>
  <si>
    <t>工程名称</t>
  </si>
  <si>
    <t>气候子区</t>
  </si>
  <si>
    <t>建筑层数</t>
  </si>
  <si>
    <t>地上</t>
  </si>
  <si>
    <t>层</t>
  </si>
  <si>
    <t xml:space="preserve">   建筑面积   </t>
  </si>
  <si>
    <r>
      <rPr>
        <sz val="12"/>
        <rFont val="宋体"/>
        <charset val="134"/>
      </rPr>
      <t xml:space="preserve"> m</t>
    </r>
    <r>
      <rPr>
        <vertAlign val="superscript"/>
        <sz val="12"/>
        <rFont val="宋体"/>
        <charset val="134"/>
      </rPr>
      <t>2</t>
    </r>
  </si>
  <si>
    <t xml:space="preserve"> 窗墙面积比（最大值）  </t>
  </si>
  <si>
    <t>地下</t>
  </si>
  <si>
    <t xml:space="preserve"> 体形系数（S）</t>
  </si>
  <si>
    <r>
      <rPr>
        <sz val="12"/>
        <rFont val="宋体"/>
        <charset val="134"/>
      </rPr>
      <t>室内计算温度（t</t>
    </r>
    <r>
      <rPr>
        <vertAlign val="subscript"/>
        <sz val="12"/>
        <rFont val="宋体"/>
        <charset val="134"/>
      </rPr>
      <t>n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</si>
  <si>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 xml:space="preserve"> </t>
    </r>
    <r>
      <rPr>
        <vertAlign val="superscript"/>
        <sz val="12"/>
        <rFont val="宋体"/>
        <charset val="134"/>
      </rPr>
      <t>o</t>
    </r>
    <r>
      <rPr>
        <sz val="12"/>
        <rFont val="宋体"/>
        <charset val="134"/>
      </rPr>
      <t>C</t>
    </r>
  </si>
  <si>
    <t xml:space="preserve"> 楼梯间</t>
  </si>
  <si>
    <r>
      <rPr>
        <sz val="12"/>
        <rFont val="宋体"/>
        <charset val="134"/>
      </rPr>
      <t xml:space="preserve">  </t>
    </r>
    <r>
      <rPr>
        <vertAlign val="superscript"/>
        <sz val="12"/>
        <rFont val="宋体"/>
        <charset val="134"/>
      </rPr>
      <t>O</t>
    </r>
    <r>
      <rPr>
        <sz val="12"/>
        <rFont val="宋体"/>
        <charset val="134"/>
      </rPr>
      <t xml:space="preserve">C    </t>
    </r>
  </si>
  <si>
    <r>
      <rPr>
        <sz val="12"/>
        <rFont val="宋体"/>
        <charset val="134"/>
      </rPr>
      <t>室外平均温度（t</t>
    </r>
    <r>
      <rPr>
        <vertAlign val="subscript"/>
        <sz val="12"/>
        <rFont val="宋体"/>
        <charset val="134"/>
      </rPr>
      <t>e</t>
    </r>
    <r>
      <rPr>
        <sz val="12"/>
        <rFont val="宋体"/>
        <charset val="134"/>
      </rPr>
      <t>）</t>
    </r>
  </si>
  <si>
    <t>℃</t>
  </si>
  <si>
    <t>围护结构部位</t>
  </si>
  <si>
    <t>ε、(n)</t>
  </si>
  <si>
    <r>
      <rPr>
        <sz val="12"/>
        <rFont val="宋体"/>
        <charset val="134"/>
      </rPr>
      <t>K[W/(m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·k)]</t>
    </r>
  </si>
  <si>
    <r>
      <rPr>
        <sz val="12"/>
        <rFont val="宋体"/>
        <charset val="134"/>
      </rPr>
      <t>F(m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</si>
  <si>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</si>
  <si>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εKF(t</t>
    </r>
    <r>
      <rPr>
        <vertAlign val="subscript"/>
        <sz val="12"/>
        <rFont val="宋体"/>
        <charset val="134"/>
      </rPr>
      <t>n</t>
    </r>
    <r>
      <rPr>
        <sz val="12"/>
        <rFont val="宋体"/>
        <charset val="134"/>
      </rPr>
      <t>-t</t>
    </r>
    <r>
      <rPr>
        <vertAlign val="subscript"/>
        <sz val="12"/>
        <rFont val="宋体"/>
        <charset val="134"/>
      </rPr>
      <t>e</t>
    </r>
    <r>
      <rPr>
        <sz val="12"/>
        <rFont val="宋体"/>
        <charset val="134"/>
      </rPr>
      <t>)/A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(W/m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</si>
  <si>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围护结构传热量</t>
  </si>
  <si>
    <t>屋面</t>
  </si>
  <si>
    <t>楼梯间外墙</t>
  </si>
  <si>
    <t>周边</t>
  </si>
  <si>
    <t>非周边</t>
  </si>
  <si>
    <t>地下室的外墙</t>
  </si>
  <si>
    <t>架空或外挑的楼板</t>
  </si>
  <si>
    <t>非采暖地下室的顶板</t>
  </si>
  <si>
    <t>分隔采暖与非采暖空间的隔墙</t>
  </si>
  <si>
    <t>分隔采暖与非采暖空间的楼板</t>
  </si>
  <si>
    <t>分隔采暖与非采暖空间的户门</t>
  </si>
  <si>
    <t>阳台门的门芯板</t>
  </si>
  <si>
    <t>外门窗</t>
  </si>
  <si>
    <t xml:space="preserve"> 编号（类别）</t>
  </si>
  <si>
    <r>
      <rPr>
        <sz val="12"/>
        <rFont val="宋体"/>
        <charset val="134"/>
      </rPr>
      <t>I(W/m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</si>
  <si>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C</t>
  </si>
  <si>
    <r>
      <rPr>
        <sz val="12"/>
        <rFont val="宋体"/>
        <charset val="134"/>
      </rPr>
      <t>{KF(t</t>
    </r>
    <r>
      <rPr>
        <vertAlign val="subscript"/>
        <sz val="12"/>
        <rFont val="宋体"/>
        <charset val="134"/>
      </rPr>
      <t>n</t>
    </r>
    <r>
      <rPr>
        <sz val="12"/>
        <rFont val="宋体"/>
        <charset val="134"/>
      </rPr>
      <t>-t</t>
    </r>
    <r>
      <rPr>
        <vertAlign val="subscript"/>
        <sz val="12"/>
        <rFont val="宋体"/>
        <charset val="134"/>
      </rPr>
      <t>e</t>
    </r>
    <r>
      <rPr>
        <sz val="12"/>
        <rFont val="宋体"/>
        <charset val="134"/>
      </rPr>
      <t>)-ICF}/A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(W/m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</si>
  <si>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非采暖封闭阳台</t>
  </si>
  <si>
    <t>ζ</t>
  </si>
  <si>
    <r>
      <rPr>
        <sz val="12"/>
        <rFont val="宋体"/>
        <charset val="134"/>
      </rPr>
      <t>I（W/m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</si>
  <si>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t>C′</t>
  </si>
  <si>
    <r>
      <rPr>
        <sz val="12"/>
        <rFont val="宋体"/>
        <charset val="134"/>
      </rPr>
      <t>F</t>
    </r>
    <r>
      <rPr>
        <vertAlign val="superscript"/>
        <sz val="12"/>
        <rFont val="宋体"/>
        <charset val="134"/>
      </rPr>
      <t>,</t>
    </r>
    <r>
      <rPr>
        <sz val="12"/>
        <rFont val="宋体"/>
        <charset val="134"/>
      </rPr>
      <t>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 xml:space="preserve">) </t>
    </r>
  </si>
  <si>
    <r>
      <rPr>
        <sz val="12"/>
        <rFont val="宋体"/>
        <charset val="134"/>
      </rPr>
      <t>{ζKF(t</t>
    </r>
    <r>
      <rPr>
        <vertAlign val="subscript"/>
        <sz val="12"/>
        <rFont val="宋体"/>
        <charset val="134"/>
      </rPr>
      <t>n</t>
    </r>
    <r>
      <rPr>
        <sz val="12"/>
        <rFont val="宋体"/>
        <charset val="134"/>
      </rPr>
      <t>-t</t>
    </r>
    <r>
      <rPr>
        <vertAlign val="subscript"/>
        <sz val="12"/>
        <rFont val="宋体"/>
        <charset val="134"/>
      </rPr>
      <t>e</t>
    </r>
    <r>
      <rPr>
        <sz val="12"/>
        <rFont val="宋体"/>
        <charset val="134"/>
      </rPr>
      <t>)-IC＇F＇}/A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(W/m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)}</t>
    </r>
  </si>
  <si>
    <t>凸</t>
  </si>
  <si>
    <t>凹</t>
  </si>
  <si>
    <r>
      <rPr>
        <sz val="12"/>
        <rFont val="宋体"/>
        <charset val="134"/>
      </rPr>
      <t>折合到单位建筑面积上单位时间内通过建筑物围护结构的传热量   q</t>
    </r>
    <r>
      <rPr>
        <vertAlign val="subscript"/>
        <sz val="12"/>
        <rFont val="宋体"/>
        <charset val="134"/>
      </rPr>
      <t>HT</t>
    </r>
    <r>
      <rPr>
        <sz val="12"/>
        <rFont val="宋体"/>
        <charset val="134"/>
      </rPr>
      <t xml:space="preserve">=                                                                         </t>
    </r>
  </si>
  <si>
    <r>
      <rPr>
        <sz val="12"/>
        <rFont val="宋体"/>
        <charset val="134"/>
      </rPr>
      <t xml:space="preserve">  W/m</t>
    </r>
    <r>
      <rPr>
        <vertAlign val="superscript"/>
        <sz val="12"/>
        <rFont val="宋体"/>
        <charset val="134"/>
      </rPr>
      <t>2</t>
    </r>
  </si>
  <si>
    <t xml:space="preserve">   </t>
  </si>
  <si>
    <r>
      <rPr>
        <sz val="12"/>
        <rFont val="宋体"/>
        <charset val="134"/>
      </rPr>
      <t>折合到单位建筑面积上单位时间内建筑物空气渗透耗热量  q</t>
    </r>
    <r>
      <rPr>
        <vertAlign val="subscript"/>
        <sz val="12"/>
        <rFont val="宋体"/>
        <charset val="134"/>
      </rPr>
      <t>IHT</t>
    </r>
    <r>
      <rPr>
        <sz val="12"/>
        <rFont val="宋体"/>
        <charset val="134"/>
      </rPr>
      <t>=(t</t>
    </r>
    <r>
      <rPr>
        <vertAlign val="subscript"/>
        <sz val="12"/>
        <rFont val="宋体"/>
        <charset val="134"/>
      </rPr>
      <t>n</t>
    </r>
    <r>
      <rPr>
        <sz val="12"/>
        <rFont val="宋体"/>
        <charset val="134"/>
      </rPr>
      <t>-t</t>
    </r>
    <r>
      <rPr>
        <vertAlign val="subscript"/>
        <sz val="12"/>
        <rFont val="宋体"/>
        <charset val="134"/>
      </rPr>
      <t>e</t>
    </r>
    <r>
      <rPr>
        <sz val="12"/>
        <rFont val="宋体"/>
        <charset val="134"/>
      </rPr>
      <t>)(C</t>
    </r>
    <r>
      <rPr>
        <vertAlign val="subscript"/>
        <sz val="12"/>
        <rFont val="宋体"/>
        <charset val="134"/>
      </rPr>
      <t>P</t>
    </r>
    <r>
      <rPr>
        <sz val="12"/>
        <rFont val="宋体"/>
        <charset val="134"/>
      </rPr>
      <t>ρNV)/A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 xml:space="preserve">=   </t>
    </r>
  </si>
  <si>
    <r>
      <rPr>
        <sz val="12"/>
        <rFont val="宋体"/>
        <charset val="134"/>
      </rPr>
      <t>折合到单位建筑面积上单位时间内建筑物内部的热量                q</t>
    </r>
    <r>
      <rPr>
        <vertAlign val="subscript"/>
        <sz val="12"/>
        <rFont val="宋体"/>
        <charset val="134"/>
      </rPr>
      <t>IHT</t>
    </r>
    <r>
      <rPr>
        <sz val="12"/>
        <rFont val="宋体"/>
        <charset val="134"/>
      </rPr>
      <t>=3.8W/m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 xml:space="preserve">                  </t>
    </r>
  </si>
  <si>
    <r>
      <rPr>
        <sz val="12"/>
        <rFont val="宋体"/>
        <charset val="134"/>
      </rPr>
      <t xml:space="preserve">建筑物耗热量指标                                            </t>
    </r>
    <r>
      <rPr>
        <vertAlign val="subscript"/>
        <sz val="12"/>
        <rFont val="宋体"/>
        <charset val="134"/>
      </rPr>
      <t xml:space="preserve">    </t>
    </r>
    <r>
      <rPr>
        <sz val="12"/>
        <rFont val="宋体"/>
        <charset val="134"/>
      </rPr>
      <t>q</t>
    </r>
    <r>
      <rPr>
        <vertAlign val="subscript"/>
        <sz val="12"/>
        <rFont val="宋体"/>
        <charset val="134"/>
      </rPr>
      <t>H</t>
    </r>
    <r>
      <rPr>
        <sz val="12"/>
        <rFont val="宋体"/>
        <charset val="134"/>
      </rPr>
      <t>=q</t>
    </r>
    <r>
      <rPr>
        <vertAlign val="subscript"/>
        <sz val="12"/>
        <rFont val="宋体"/>
        <charset val="134"/>
      </rPr>
      <t>HT</t>
    </r>
    <r>
      <rPr>
        <sz val="12"/>
        <rFont val="宋体"/>
        <charset val="134"/>
      </rPr>
      <t>+q</t>
    </r>
    <r>
      <rPr>
        <vertAlign val="subscript"/>
        <sz val="12"/>
        <rFont val="宋体"/>
        <charset val="134"/>
      </rPr>
      <t>INT</t>
    </r>
    <r>
      <rPr>
        <sz val="12"/>
        <rFont val="宋体"/>
        <charset val="134"/>
      </rPr>
      <t>-q</t>
    </r>
    <r>
      <rPr>
        <vertAlign val="subscript"/>
        <sz val="12"/>
        <rFont val="宋体"/>
        <charset val="134"/>
      </rPr>
      <t>IH</t>
    </r>
    <r>
      <rPr>
        <sz val="12"/>
        <rFont val="宋体"/>
        <charset val="134"/>
      </rPr>
      <t>=</t>
    </r>
    <r>
      <rPr>
        <vertAlign val="subscript"/>
        <sz val="12"/>
        <rFont val="宋体"/>
        <charset val="134"/>
      </rPr>
      <t xml:space="preserve">          </t>
    </r>
  </si>
  <si>
    <t>“标准”规定的建筑物耗热量指标限值</t>
  </si>
  <si>
    <t xml:space="preserve">  </t>
  </si>
  <si>
    <t>注：1  变形缝内填满保温材料时，不计算变形缝的传热量。</t>
  </si>
  <si>
    <t xml:space="preserve">    2  表中未包括的传热量计算，需另补充表格。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</si>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</sst>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_);[Red]\(0.00\)"/>
    <numFmt numFmtId="179" formatCode="0_ ;[Red]\-0\ "/>
    <numFmt numFmtId="180" formatCode="0.00_ ;[Red]\-0.00\ "/>
    <numFmt numFmtId="181" formatCode="0.000_ "/>
  </numFmts>
  <fonts count="33">
    <font>
      <sz val="12"/>
      <name val="宋体"/>
      <charset val="134"/>
    </font>
    <font>
      <sz val="22"/>
      <name val="宋体"/>
      <charset val="134"/>
    </font>
    <font>
      <vertAlign val="superscript"/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.5"/>
      <name val="宋体"/>
      <charset val="134"/>
    </font>
    <font>
      <sz val="2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b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6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textRotation="255"/>
    </xf>
    <xf numFmtId="176" fontId="0" fillId="0" borderId="2" xfId="0" applyNumberFormat="1" applyBorder="1" applyAlignment="1">
      <alignment horizontal="center" vertical="center" textRotation="255"/>
    </xf>
    <xf numFmtId="176" fontId="0" fillId="0" borderId="3" xfId="0" applyNumberFormat="1" applyBorder="1" applyAlignment="1">
      <alignment horizontal="center" vertical="center" textRotation="255"/>
    </xf>
    <xf numFmtId="176" fontId="0" fillId="0" borderId="4" xfId="0" applyNumberFormat="1" applyBorder="1" applyAlignment="1">
      <alignment horizontal="center" vertical="center" textRotation="255"/>
    </xf>
    <xf numFmtId="176" fontId="0" fillId="0" borderId="1" xfId="0" applyNumberFormat="1" applyBorder="1">
      <alignment vertical="center"/>
    </xf>
    <xf numFmtId="176" fontId="0" fillId="0" borderId="5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178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textRotation="255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textRotation="255" wrapText="1"/>
    </xf>
    <xf numFmtId="176" fontId="7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textRotation="255"/>
    </xf>
    <xf numFmtId="176" fontId="9" fillId="0" borderId="7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 shrinkToFit="1"/>
    </xf>
    <xf numFmtId="176" fontId="10" fillId="0" borderId="7" xfId="0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49" applyFont="1" applyFill="1" applyBorder="1" applyAlignment="1">
      <alignment horizontal="center" vertical="center" wrapText="1"/>
    </xf>
    <xf numFmtId="0" fontId="3" fillId="2" borderId="17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9" xfId="49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49" applyNumberFormat="1" applyFont="1" applyBorder="1" applyAlignment="1">
      <alignment horizontal="center" vertical="center" wrapText="1"/>
    </xf>
    <xf numFmtId="179" fontId="0" fillId="0" borderId="1" xfId="49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80" fontId="0" fillId="0" borderId="1" xfId="49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0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建筑物耗热量指标计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64"/>
  <sheetViews>
    <sheetView zoomScale="75" zoomScaleNormal="75" workbookViewId="0">
      <selection activeCell="E38" sqref="E38"/>
    </sheetView>
  </sheetViews>
  <sheetFormatPr defaultColWidth="9" defaultRowHeight="15.6" outlineLevelCol="7"/>
  <cols>
    <col min="1" max="1" width="8.2" style="27" customWidth="1"/>
    <col min="2" max="2" width="9" style="27"/>
    <col min="3" max="4" width="12.1" style="27" customWidth="1"/>
    <col min="5" max="5" width="22" style="27" customWidth="1"/>
    <col min="6" max="6" width="21.7" style="27" customWidth="1"/>
    <col min="7" max="7" width="24" style="27" customWidth="1"/>
    <col min="8" max="8" width="30.5" style="27" customWidth="1"/>
    <col min="9" max="16384" width="9" style="27"/>
  </cols>
  <sheetData>
    <row r="1" ht="49.5" customHeight="1" spans="1:8">
      <c r="A1" s="65" t="s">
        <v>0</v>
      </c>
      <c r="B1" s="65"/>
      <c r="C1" s="65"/>
      <c r="D1" s="65"/>
      <c r="E1" s="65"/>
      <c r="F1" s="65"/>
      <c r="G1" s="65"/>
      <c r="H1" s="65"/>
    </row>
    <row r="2" ht="30" customHeight="1" spans="1:8">
      <c r="A2" s="66" t="s">
        <v>1</v>
      </c>
      <c r="B2" s="67"/>
      <c r="C2" s="67"/>
      <c r="D2" s="67"/>
      <c r="E2" s="67"/>
      <c r="F2" s="68" t="s">
        <v>2</v>
      </c>
      <c r="G2" s="68" t="s">
        <v>3</v>
      </c>
      <c r="H2" s="69" t="s">
        <v>4</v>
      </c>
    </row>
    <row r="3" ht="20.25" customHeight="1" spans="1:8">
      <c r="A3" s="70" t="s">
        <v>5</v>
      </c>
      <c r="B3" s="71"/>
      <c r="C3" s="71"/>
      <c r="D3" s="71"/>
      <c r="E3" s="71"/>
      <c r="F3" s="72" t="s">
        <v>6</v>
      </c>
      <c r="G3" s="72" t="s">
        <v>7</v>
      </c>
      <c r="H3" s="73"/>
    </row>
    <row r="4" ht="20.25" customHeight="1" spans="1:8">
      <c r="A4" s="70" t="s">
        <v>8</v>
      </c>
      <c r="B4" s="71"/>
      <c r="C4" s="71"/>
      <c r="D4" s="71"/>
      <c r="E4" s="71"/>
      <c r="F4" s="72" t="s">
        <v>9</v>
      </c>
      <c r="G4" s="72" t="s">
        <v>10</v>
      </c>
      <c r="H4" s="73"/>
    </row>
    <row r="5" ht="20.25" customHeight="1" spans="1:8">
      <c r="A5" s="70" t="s">
        <v>11</v>
      </c>
      <c r="B5" s="71"/>
      <c r="C5" s="71"/>
      <c r="D5" s="71"/>
      <c r="E5" s="71"/>
      <c r="F5" s="72" t="s">
        <v>12</v>
      </c>
      <c r="G5" s="74">
        <v>37.15</v>
      </c>
      <c r="H5" s="73"/>
    </row>
    <row r="6" ht="20.25" customHeight="1" spans="1:8">
      <c r="A6" s="75" t="s">
        <v>13</v>
      </c>
      <c r="B6" s="76"/>
      <c r="C6" s="76"/>
      <c r="D6" s="76"/>
      <c r="E6" s="77"/>
      <c r="F6" s="72" t="s">
        <v>14</v>
      </c>
      <c r="G6" s="78">
        <v>0</v>
      </c>
      <c r="H6" s="73"/>
    </row>
    <row r="7" ht="20.25" customHeight="1" spans="1:8">
      <c r="A7" s="70" t="s">
        <v>15</v>
      </c>
      <c r="B7" s="71"/>
      <c r="C7" s="71"/>
      <c r="D7" s="71"/>
      <c r="E7" s="71"/>
      <c r="F7" s="72" t="s">
        <v>16</v>
      </c>
      <c r="G7" s="79">
        <v>1</v>
      </c>
      <c r="H7" s="73"/>
    </row>
    <row r="8" ht="20.25" customHeight="1" spans="1:8">
      <c r="A8" s="75" t="s">
        <v>17</v>
      </c>
      <c r="B8" s="76"/>
      <c r="C8" s="76"/>
      <c r="D8" s="76"/>
      <c r="E8" s="77"/>
      <c r="F8" s="72"/>
      <c r="G8" s="79" t="s">
        <v>18</v>
      </c>
      <c r="H8" s="73"/>
    </row>
    <row r="9" ht="20.25" customHeight="1" spans="1:8">
      <c r="A9" s="80" t="s">
        <v>19</v>
      </c>
      <c r="B9" s="81"/>
      <c r="C9" s="81"/>
      <c r="D9" s="81"/>
      <c r="E9" s="81"/>
      <c r="F9" s="72" t="s">
        <v>20</v>
      </c>
      <c r="G9" s="82">
        <v>1753.56</v>
      </c>
      <c r="H9" s="73"/>
    </row>
    <row r="10" ht="20.25" customHeight="1" spans="1:8">
      <c r="A10" s="80" t="s">
        <v>21</v>
      </c>
      <c r="B10" s="81"/>
      <c r="C10" s="81"/>
      <c r="D10" s="81"/>
      <c r="E10" s="81"/>
      <c r="F10" s="72" t="s">
        <v>22</v>
      </c>
      <c r="G10" s="82">
        <v>4630.82</v>
      </c>
      <c r="H10" s="73"/>
    </row>
    <row r="11" ht="20.25" customHeight="1" spans="1:8">
      <c r="A11" s="80" t="s">
        <v>23</v>
      </c>
      <c r="B11" s="81"/>
      <c r="C11" s="81"/>
      <c r="D11" s="81"/>
      <c r="E11" s="81"/>
      <c r="F11" s="72" t="s">
        <v>24</v>
      </c>
      <c r="G11" s="82">
        <v>7435.09</v>
      </c>
      <c r="H11" s="73"/>
    </row>
    <row r="12" ht="20.25" customHeight="1" spans="1:8">
      <c r="A12" s="80" t="s">
        <v>25</v>
      </c>
      <c r="B12" s="81"/>
      <c r="C12" s="81"/>
      <c r="D12" s="81"/>
      <c r="E12" s="81"/>
      <c r="F12" s="72" t="s">
        <v>26</v>
      </c>
      <c r="G12" s="82">
        <v>0.62</v>
      </c>
      <c r="H12" s="73"/>
    </row>
    <row r="13" ht="20.25" customHeight="1" spans="1:8">
      <c r="A13" s="83" t="s">
        <v>27</v>
      </c>
      <c r="B13" s="84"/>
      <c r="C13" s="84"/>
      <c r="D13" s="84"/>
      <c r="E13" s="84"/>
      <c r="F13" s="85" t="s">
        <v>28</v>
      </c>
      <c r="G13" s="86">
        <v>119</v>
      </c>
      <c r="H13" s="87"/>
    </row>
    <row r="14" ht="20.25" customHeight="1" spans="1:8">
      <c r="A14" s="83" t="s">
        <v>29</v>
      </c>
      <c r="B14" s="84"/>
      <c r="C14" s="84"/>
      <c r="D14" s="84"/>
      <c r="E14" s="84"/>
      <c r="F14" s="85" t="s">
        <v>30</v>
      </c>
      <c r="G14" s="2">
        <v>-0.5</v>
      </c>
      <c r="H14" s="87"/>
    </row>
    <row r="15" ht="20.25" customHeight="1" spans="1:8">
      <c r="A15" s="88" t="s">
        <v>31</v>
      </c>
      <c r="B15" s="89"/>
      <c r="C15" s="89"/>
      <c r="D15" s="89"/>
      <c r="E15" s="90"/>
      <c r="F15" s="85" t="s">
        <v>32</v>
      </c>
      <c r="G15" s="2">
        <v>18</v>
      </c>
      <c r="H15" s="87"/>
    </row>
    <row r="16" ht="20.25" customHeight="1" spans="1:8">
      <c r="A16" s="88" t="s">
        <v>33</v>
      </c>
      <c r="B16" s="89"/>
      <c r="C16" s="89"/>
      <c r="D16" s="89"/>
      <c r="E16" s="90"/>
      <c r="F16" s="85" t="s">
        <v>34</v>
      </c>
      <c r="G16" s="91">
        <v>1.29476</v>
      </c>
      <c r="H16" s="87" t="s">
        <v>35</v>
      </c>
    </row>
    <row r="17" ht="20.25" customHeight="1" spans="1:8">
      <c r="A17" s="88" t="s">
        <v>36</v>
      </c>
      <c r="B17" s="89"/>
      <c r="C17" s="89"/>
      <c r="D17" s="89"/>
      <c r="E17" s="90"/>
      <c r="F17" s="85" t="s">
        <v>37</v>
      </c>
      <c r="G17" s="2">
        <v>17.7</v>
      </c>
      <c r="H17" s="87" t="s">
        <v>38</v>
      </c>
    </row>
    <row r="18" ht="20.25" customHeight="1" spans="1:8">
      <c r="A18" s="88" t="s">
        <v>39</v>
      </c>
      <c r="B18" s="89"/>
      <c r="C18" s="89"/>
      <c r="D18" s="89"/>
      <c r="E18" s="90"/>
      <c r="F18" s="85" t="s">
        <v>40</v>
      </c>
      <c r="G18" s="2">
        <v>0</v>
      </c>
      <c r="H18" s="87" t="s">
        <v>41</v>
      </c>
    </row>
    <row r="19" ht="20.25" customHeight="1" spans="1:8">
      <c r="A19" s="92" t="s">
        <v>42</v>
      </c>
      <c r="B19" s="92"/>
      <c r="C19" s="92"/>
      <c r="D19" s="92"/>
      <c r="E19" s="93"/>
      <c r="F19" s="85"/>
      <c r="G19" s="2">
        <v>1.75</v>
      </c>
      <c r="H19" s="87"/>
    </row>
    <row r="20" ht="20.25" customHeight="1" spans="1:8">
      <c r="A20" s="92" t="s">
        <v>43</v>
      </c>
      <c r="B20" s="92"/>
      <c r="C20" s="92"/>
      <c r="D20" s="92"/>
      <c r="E20" s="93"/>
      <c r="F20" s="85"/>
      <c r="G20" s="2" t="s">
        <v>18</v>
      </c>
      <c r="H20" s="87"/>
    </row>
    <row r="21" ht="20.25" customHeight="1" spans="1:8">
      <c r="A21" s="84" t="s">
        <v>44</v>
      </c>
      <c r="B21" s="84"/>
      <c r="C21" s="84"/>
      <c r="D21" s="85" t="s">
        <v>45</v>
      </c>
      <c r="E21" s="85"/>
      <c r="F21" s="94" t="s">
        <v>46</v>
      </c>
      <c r="G21" s="95">
        <v>0.0930007</v>
      </c>
      <c r="H21" s="96"/>
    </row>
    <row r="22" ht="20.25" customHeight="1" spans="1:8">
      <c r="A22" s="84"/>
      <c r="B22" s="84"/>
      <c r="C22" s="84"/>
      <c r="D22" s="85" t="s">
        <v>47</v>
      </c>
      <c r="E22" s="85"/>
      <c r="F22" s="94" t="s">
        <v>48</v>
      </c>
      <c r="G22" s="95">
        <v>0.103833</v>
      </c>
      <c r="H22" s="96"/>
    </row>
    <row r="23" ht="20.25" customHeight="1" spans="1:8">
      <c r="A23" s="84"/>
      <c r="B23" s="84"/>
      <c r="C23" s="84"/>
      <c r="D23" s="85" t="s">
        <v>49</v>
      </c>
      <c r="E23" s="85"/>
      <c r="F23" s="94" t="s">
        <v>50</v>
      </c>
      <c r="G23" s="95">
        <v>0.0768194</v>
      </c>
      <c r="H23" s="96"/>
    </row>
    <row r="24" ht="20.25" customHeight="1" spans="1:8">
      <c r="A24" s="97"/>
      <c r="B24" s="97"/>
      <c r="C24" s="97"/>
      <c r="D24" s="98" t="s">
        <v>51</v>
      </c>
      <c r="E24" s="98"/>
      <c r="F24" s="99" t="s">
        <v>52</v>
      </c>
      <c r="G24" s="100">
        <v>0.0366876</v>
      </c>
      <c r="H24" s="101"/>
    </row>
    <row r="25" spans="1:1">
      <c r="A25" s="102"/>
    </row>
    <row r="26" spans="1:1">
      <c r="A26" s="102"/>
    </row>
    <row r="27" spans="1:1">
      <c r="A27" s="102"/>
    </row>
    <row r="28" spans="1:1">
      <c r="A28" s="102"/>
    </row>
    <row r="29" ht="14.25" customHeight="1" spans="1:1">
      <c r="A29" s="102"/>
    </row>
    <row r="30" spans="1:1">
      <c r="A30" s="102"/>
    </row>
    <row r="31" spans="1:1">
      <c r="A31" s="102"/>
    </row>
    <row r="32" spans="1:1">
      <c r="A32" s="102"/>
    </row>
    <row r="33" spans="1:1">
      <c r="A33" s="102"/>
    </row>
    <row r="34" spans="1:1">
      <c r="A34" s="102"/>
    </row>
    <row r="35" spans="1:1">
      <c r="A35" s="102"/>
    </row>
    <row r="36" spans="1:1">
      <c r="A36" s="102"/>
    </row>
    <row r="37" ht="14.25" customHeight="1" spans="1:1">
      <c r="A37" s="102"/>
    </row>
    <row r="38" spans="1:1">
      <c r="A38" s="102"/>
    </row>
    <row r="39" spans="1:1">
      <c r="A39" s="102"/>
    </row>
    <row r="40" spans="1:1">
      <c r="A40" s="102"/>
    </row>
    <row r="41" spans="1:1">
      <c r="A41" s="102"/>
    </row>
    <row r="42" spans="1:1">
      <c r="A42" s="102"/>
    </row>
    <row r="43" spans="1:1">
      <c r="A43" s="102"/>
    </row>
    <row r="44" spans="1:1">
      <c r="A44" s="102"/>
    </row>
    <row r="45" ht="14.25" customHeight="1" spans="1:1">
      <c r="A45" s="102"/>
    </row>
    <row r="46" spans="1:1">
      <c r="A46" s="102"/>
    </row>
    <row r="47" spans="1:1">
      <c r="A47" s="102"/>
    </row>
    <row r="48" spans="1:1">
      <c r="A48" s="102"/>
    </row>
    <row r="49" spans="1:1">
      <c r="A49" s="102"/>
    </row>
    <row r="50" spans="1:1">
      <c r="A50" s="102"/>
    </row>
    <row r="51" spans="1:1">
      <c r="A51" s="102"/>
    </row>
    <row r="52" spans="1:1">
      <c r="A52" s="102"/>
    </row>
    <row r="53" ht="14.25" customHeight="1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  <row r="58" spans="1:1">
      <c r="A58" s="102"/>
    </row>
    <row r="59" spans="1:1">
      <c r="A59" s="102"/>
    </row>
    <row r="60" spans="1:1">
      <c r="A60" s="102"/>
    </row>
    <row r="61" ht="14.25" customHeight="1" spans="1:1">
      <c r="A61" s="102"/>
    </row>
    <row r="62" spans="1:1">
      <c r="A62" s="102"/>
    </row>
    <row r="63" spans="1:1">
      <c r="A63" s="102"/>
    </row>
    <row r="64" spans="1:1">
      <c r="A64" s="102"/>
    </row>
  </sheetData>
  <mergeCells count="25">
    <mergeCell ref="A1:H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D21:E21"/>
    <mergeCell ref="D22:E22"/>
    <mergeCell ref="D23:E23"/>
    <mergeCell ref="D24:E24"/>
    <mergeCell ref="A21:C24"/>
  </mergeCells>
  <printOptions horizontalCentered="1"/>
  <pageMargins left="0.748031496062992" right="0.748031496062992" top="0.54" bottom="0.5" header="0.3" footer="0.511811023622047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95"/>
  <sheetViews>
    <sheetView zoomScale="85" zoomScaleNormal="85" workbookViewId="0">
      <pane ySplit="3" topLeftCell="A40" activePane="bottomLeft" state="frozenSplit"/>
      <selection/>
      <selection pane="bottomLeft" activeCell="N75" sqref="N75"/>
    </sheetView>
  </sheetViews>
  <sheetFormatPr defaultColWidth="9" defaultRowHeight="15.6"/>
  <cols>
    <col min="1" max="1" width="4.7" customWidth="1"/>
    <col min="2" max="2" width="3.7" customWidth="1"/>
    <col min="3" max="3" width="6.2" customWidth="1"/>
    <col min="4" max="4" width="9.4" customWidth="1"/>
    <col min="5" max="5" width="8.1" customWidth="1"/>
    <col min="6" max="6" width="10" style="29" customWidth="1"/>
    <col min="7" max="7" width="10.1" customWidth="1"/>
    <col min="8" max="8" width="6.7" customWidth="1"/>
    <col min="9" max="9" width="11.7" customWidth="1"/>
  </cols>
  <sheetData>
    <row r="1" s="27" customFormat="1" ht="21" customHeight="1" spans="1:10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53"/>
    </row>
    <row r="2" s="28" customFormat="1" ht="14.25" customHeight="1" spans="1:10">
      <c r="A2" s="31" t="s">
        <v>54</v>
      </c>
      <c r="B2" s="31"/>
      <c r="C2" s="31"/>
      <c r="D2" s="31"/>
      <c r="E2" s="31" t="s">
        <v>55</v>
      </c>
      <c r="F2" s="32" t="s">
        <v>56</v>
      </c>
      <c r="G2" s="33" t="s">
        <v>57</v>
      </c>
      <c r="H2" s="33" t="s">
        <v>58</v>
      </c>
      <c r="I2" s="33"/>
      <c r="J2" s="54"/>
    </row>
    <row r="3" s="28" customFormat="1" ht="18" customHeight="1" spans="1:10">
      <c r="A3" s="31"/>
      <c r="B3" s="31"/>
      <c r="C3" s="31"/>
      <c r="D3" s="31"/>
      <c r="E3" s="31"/>
      <c r="F3" s="31"/>
      <c r="G3" s="33"/>
      <c r="H3" s="33"/>
      <c r="I3" s="33"/>
      <c r="J3" s="54"/>
    </row>
    <row r="4" ht="16.5" customHeight="1" spans="1:10">
      <c r="A4" s="34" t="s">
        <v>59</v>
      </c>
      <c r="B4" s="35"/>
      <c r="C4" s="35"/>
      <c r="D4" s="35"/>
      <c r="E4" s="35">
        <v>0.97</v>
      </c>
      <c r="F4" s="36">
        <v>0.151</v>
      </c>
      <c r="G4" s="37">
        <v>1459.8</v>
      </c>
      <c r="H4" s="38">
        <f>E4*F4*G4*(18-D84)</f>
        <v>3955.612761</v>
      </c>
      <c r="I4" s="38"/>
      <c r="J4" s="55"/>
    </row>
    <row r="5" ht="15" customHeight="1" spans="1:10">
      <c r="A5" s="34" t="s">
        <v>60</v>
      </c>
      <c r="B5" s="34" t="s">
        <v>61</v>
      </c>
      <c r="C5" s="35" t="s">
        <v>47</v>
      </c>
      <c r="D5" s="35"/>
      <c r="E5" s="35">
        <v>0.84</v>
      </c>
      <c r="F5" s="36">
        <v>0.245684</v>
      </c>
      <c r="G5" s="37">
        <v>484.944</v>
      </c>
      <c r="H5" s="38">
        <f>E5*F5*G5*(18-D84)</f>
        <v>1851.48193555584</v>
      </c>
      <c r="I5" s="38"/>
      <c r="J5" s="55"/>
    </row>
    <row r="6" ht="15" customHeight="1" spans="1:10">
      <c r="A6" s="34"/>
      <c r="B6" s="34"/>
      <c r="C6" s="35" t="s">
        <v>51</v>
      </c>
      <c r="D6" s="35"/>
      <c r="E6" s="35">
        <v>0.95</v>
      </c>
      <c r="F6" s="36">
        <v>0.196127</v>
      </c>
      <c r="G6" s="37">
        <v>538.044</v>
      </c>
      <c r="H6" s="38">
        <f>E6*F6*G6*(18-D84)</f>
        <v>1854.6010944591</v>
      </c>
      <c r="I6" s="38"/>
      <c r="J6" s="55"/>
    </row>
    <row r="7" ht="15.75" customHeight="1" spans="1:10">
      <c r="A7" s="34"/>
      <c r="B7" s="34"/>
      <c r="C7" s="35" t="s">
        <v>45</v>
      </c>
      <c r="D7" s="35"/>
      <c r="E7" s="35">
        <v>0.91</v>
      </c>
      <c r="F7" s="36">
        <v>0.214637</v>
      </c>
      <c r="G7" s="37">
        <v>542.562</v>
      </c>
      <c r="H7" s="38">
        <f>E7*F7*G7*(18-D84)</f>
        <v>1960.50106969899</v>
      </c>
      <c r="I7" s="38"/>
      <c r="J7" s="55"/>
    </row>
    <row r="8" ht="15" customHeight="1" spans="1:10">
      <c r="A8" s="34"/>
      <c r="B8" s="34"/>
      <c r="C8" s="35" t="s">
        <v>49</v>
      </c>
      <c r="D8" s="35"/>
      <c r="E8" s="35">
        <v>0.92</v>
      </c>
      <c r="F8" s="36">
        <v>0.211024</v>
      </c>
      <c r="G8" s="37">
        <v>633.696</v>
      </c>
      <c r="H8" s="38">
        <f>E8*F8*G8*(18-D84)</f>
        <v>2276.00060126208</v>
      </c>
      <c r="I8" s="38"/>
      <c r="J8" s="55"/>
    </row>
    <row r="9" ht="13.5" customHeight="1" spans="1:12">
      <c r="A9" s="34"/>
      <c r="B9" s="34" t="s">
        <v>62</v>
      </c>
      <c r="C9" s="35" t="s">
        <v>47</v>
      </c>
      <c r="D9" s="35"/>
      <c r="E9" s="35">
        <v>0.84</v>
      </c>
      <c r="F9" s="36">
        <v>0.245684</v>
      </c>
      <c r="G9" s="37">
        <v>75.006</v>
      </c>
      <c r="H9" s="38">
        <f>E9*F9*G9*(12-D84)</f>
        <v>193.491628092</v>
      </c>
      <c r="I9" s="38"/>
      <c r="J9" s="55"/>
      <c r="L9" s="56"/>
    </row>
    <row r="10" ht="13.5" customHeight="1" spans="1:10">
      <c r="A10" s="34"/>
      <c r="B10" s="34"/>
      <c r="C10" s="35" t="s">
        <v>51</v>
      </c>
      <c r="D10" s="35"/>
      <c r="E10" s="35">
        <v>0.95</v>
      </c>
      <c r="F10" s="36">
        <v>0.196127</v>
      </c>
      <c r="G10" s="37">
        <v>99.216</v>
      </c>
      <c r="H10" s="38">
        <f>E10*F10*G10*(12-D84)</f>
        <v>231.07487013</v>
      </c>
      <c r="I10" s="38"/>
      <c r="J10" s="55"/>
    </row>
    <row r="11" ht="13.5" customHeight="1" spans="1:10">
      <c r="A11" s="34"/>
      <c r="B11" s="34"/>
      <c r="C11" s="35" t="s">
        <v>45</v>
      </c>
      <c r="D11" s="35"/>
      <c r="E11" s="35">
        <v>0.91</v>
      </c>
      <c r="F11" s="36">
        <v>0.214637</v>
      </c>
      <c r="G11" s="37">
        <v>119.568</v>
      </c>
      <c r="H11" s="38">
        <f>E11*F11*G11*(12-D84)</f>
        <v>291.924778782</v>
      </c>
      <c r="I11" s="38"/>
      <c r="J11" s="55"/>
    </row>
    <row r="12" ht="13.5" customHeight="1" spans="1:10">
      <c r="A12" s="34"/>
      <c r="B12" s="34"/>
      <c r="C12" s="35" t="s">
        <v>49</v>
      </c>
      <c r="D12" s="35"/>
      <c r="E12" s="35">
        <v>0.92</v>
      </c>
      <c r="F12" s="36">
        <v>0.211024</v>
      </c>
      <c r="G12" s="37">
        <v>27.984</v>
      </c>
      <c r="H12" s="38">
        <f>E12*F12*G12*(12-D84)</f>
        <v>67.910899584</v>
      </c>
      <c r="I12" s="38"/>
      <c r="J12" s="55"/>
    </row>
    <row r="13" ht="16.5" customHeight="1" spans="1:10">
      <c r="A13" s="39" t="s">
        <v>63</v>
      </c>
      <c r="B13" s="34" t="s">
        <v>64</v>
      </c>
      <c r="C13" s="34"/>
      <c r="D13" s="35" t="s">
        <v>47</v>
      </c>
      <c r="E13" s="35">
        <v>1</v>
      </c>
      <c r="F13" s="36">
        <v>1.51</v>
      </c>
      <c r="G13" s="37">
        <v>73.71</v>
      </c>
      <c r="H13" s="38">
        <f>E13*F13*G13*(18-D84)</f>
        <v>2059.08885</v>
      </c>
      <c r="I13" s="38"/>
      <c r="J13" s="55"/>
    </row>
    <row r="14" ht="12.75" customHeight="1" spans="1:10">
      <c r="A14" s="39"/>
      <c r="B14" s="34"/>
      <c r="C14" s="34"/>
      <c r="D14" s="35" t="s">
        <v>51</v>
      </c>
      <c r="E14" s="35">
        <v>1</v>
      </c>
      <c r="F14" s="36">
        <v>1.51</v>
      </c>
      <c r="G14" s="37">
        <v>31.5</v>
      </c>
      <c r="H14" s="38">
        <f>E14*F14*G14*(18-D84)</f>
        <v>879.9525</v>
      </c>
      <c r="I14" s="38"/>
      <c r="J14" s="55"/>
    </row>
    <row r="15" ht="15" customHeight="1" spans="1:10">
      <c r="A15" s="39"/>
      <c r="B15" s="34"/>
      <c r="C15" s="34"/>
      <c r="D15" s="35" t="s">
        <v>45</v>
      </c>
      <c r="E15" s="35">
        <v>1</v>
      </c>
      <c r="F15" s="36">
        <v>1.51</v>
      </c>
      <c r="G15" s="37">
        <v>81.27</v>
      </c>
      <c r="H15" s="38">
        <f>E15*F15*G15*(18-D84)</f>
        <v>2270.27745</v>
      </c>
      <c r="I15" s="38"/>
      <c r="J15" s="55"/>
    </row>
    <row r="16" ht="15" customHeight="1" spans="1:10">
      <c r="A16" s="39"/>
      <c r="B16" s="34"/>
      <c r="C16" s="34"/>
      <c r="D16" s="35" t="s">
        <v>49</v>
      </c>
      <c r="E16" s="35">
        <v>1</v>
      </c>
      <c r="F16" s="36">
        <v>1.51</v>
      </c>
      <c r="G16" s="37">
        <v>71.82</v>
      </c>
      <c r="H16" s="38">
        <f>E16*F16*G16*(18-D84)</f>
        <v>2006.2917</v>
      </c>
      <c r="I16" s="38"/>
      <c r="J16" s="55"/>
    </row>
    <row r="17" ht="14.25" customHeight="1" spans="1:10">
      <c r="A17" s="39"/>
      <c r="B17" s="34" t="s">
        <v>65</v>
      </c>
      <c r="C17" s="34"/>
      <c r="D17" s="35" t="s">
        <v>47</v>
      </c>
      <c r="E17" s="35">
        <v>1</v>
      </c>
      <c r="F17" s="36"/>
      <c r="G17" s="37">
        <v>0</v>
      </c>
      <c r="H17" s="38">
        <f>E17*F17*G17*(18-D84)</f>
        <v>0</v>
      </c>
      <c r="I17" s="38"/>
      <c r="J17" s="55"/>
    </row>
    <row r="18" ht="15" customHeight="1" spans="1:10">
      <c r="A18" s="39"/>
      <c r="B18" s="34"/>
      <c r="C18" s="34"/>
      <c r="D18" s="35" t="s">
        <v>51</v>
      </c>
      <c r="E18" s="35">
        <v>1</v>
      </c>
      <c r="F18" s="36"/>
      <c r="G18" s="37">
        <v>0</v>
      </c>
      <c r="H18" s="38">
        <f>E18*F18*G18*(18-D84)</f>
        <v>0</v>
      </c>
      <c r="I18" s="38"/>
      <c r="J18" s="55"/>
    </row>
    <row r="19" ht="14.25" customHeight="1" spans="1:10">
      <c r="A19" s="39"/>
      <c r="B19" s="34"/>
      <c r="C19" s="34"/>
      <c r="D19" s="35" t="s">
        <v>45</v>
      </c>
      <c r="E19" s="35">
        <v>1</v>
      </c>
      <c r="F19" s="36"/>
      <c r="G19" s="37">
        <v>0</v>
      </c>
      <c r="H19" s="38">
        <f>E19*F19*G19*(18-D84)</f>
        <v>0</v>
      </c>
      <c r="I19" s="38"/>
      <c r="J19" s="55"/>
    </row>
    <row r="20" ht="14.25" customHeight="1" spans="1:10">
      <c r="A20" s="39"/>
      <c r="B20" s="34"/>
      <c r="C20" s="34"/>
      <c r="D20" s="35" t="s">
        <v>49</v>
      </c>
      <c r="E20" s="35">
        <v>1</v>
      </c>
      <c r="F20" s="36"/>
      <c r="G20" s="37">
        <v>0</v>
      </c>
      <c r="H20" s="38">
        <f>E20*F20*G20*(18-D84)</f>
        <v>0</v>
      </c>
      <c r="I20" s="38"/>
      <c r="J20" s="55"/>
    </row>
    <row r="21" ht="15.75" customHeight="1" spans="1:10">
      <c r="A21" s="40" t="s">
        <v>66</v>
      </c>
      <c r="B21" s="41"/>
      <c r="C21" s="35" t="s">
        <v>47</v>
      </c>
      <c r="D21" s="35"/>
      <c r="E21" s="35">
        <v>0.84</v>
      </c>
      <c r="F21" s="36">
        <v>1.511</v>
      </c>
      <c r="G21" s="37">
        <v>40.5</v>
      </c>
      <c r="H21" s="38">
        <f>E21*F21*G21*(18-D84)</f>
        <v>950.97807</v>
      </c>
      <c r="I21" s="38"/>
      <c r="J21" s="55"/>
    </row>
    <row r="22" ht="15.75" customHeight="1" spans="1:10">
      <c r="A22" s="42"/>
      <c r="B22" s="43"/>
      <c r="C22" s="35" t="s">
        <v>51</v>
      </c>
      <c r="D22" s="35"/>
      <c r="E22" s="35">
        <v>0.95</v>
      </c>
      <c r="F22" s="36">
        <v>1.511</v>
      </c>
      <c r="G22" s="37">
        <v>5.4</v>
      </c>
      <c r="H22" s="38">
        <f>E22*F22*G22*(18-D84)</f>
        <v>143.401455</v>
      </c>
      <c r="I22" s="38"/>
      <c r="J22" s="55"/>
    </row>
    <row r="23" ht="15.75" customHeight="1" spans="1:10">
      <c r="A23" s="42"/>
      <c r="B23" s="43"/>
      <c r="C23" s="35" t="s">
        <v>45</v>
      </c>
      <c r="D23" s="35"/>
      <c r="E23" s="35">
        <v>0.91</v>
      </c>
      <c r="F23" s="36">
        <v>1.511</v>
      </c>
      <c r="G23" s="37">
        <v>19.8</v>
      </c>
      <c r="H23" s="38">
        <f>E23*F23*G23*(18-D84)</f>
        <v>503.666163</v>
      </c>
      <c r="I23" s="38"/>
      <c r="J23" s="55"/>
    </row>
    <row r="24" ht="15.75" customHeight="1" spans="1:10">
      <c r="A24" s="44"/>
      <c r="B24" s="45"/>
      <c r="C24" s="35" t="s">
        <v>49</v>
      </c>
      <c r="D24" s="35"/>
      <c r="E24" s="35">
        <v>0.92</v>
      </c>
      <c r="F24" s="36">
        <v>1.511</v>
      </c>
      <c r="G24" s="37">
        <v>29.7</v>
      </c>
      <c r="H24" s="38">
        <f>E24*F24*G24*(18-D84)</f>
        <v>763.801434</v>
      </c>
      <c r="I24" s="38"/>
      <c r="J24" s="55"/>
    </row>
    <row r="25" ht="15.75" customHeight="1" spans="1:10">
      <c r="A25" s="39" t="s">
        <v>67</v>
      </c>
      <c r="B25" s="46" t="s">
        <v>68</v>
      </c>
      <c r="C25" s="39" t="s">
        <v>47</v>
      </c>
      <c r="D25" s="35" t="s">
        <v>69</v>
      </c>
      <c r="E25" s="35">
        <v>0.45</v>
      </c>
      <c r="F25" s="36"/>
      <c r="G25" s="37">
        <v>0</v>
      </c>
      <c r="H25" s="38">
        <f>E25*F25*G25*(18-D84)</f>
        <v>0</v>
      </c>
      <c r="I25" s="38"/>
      <c r="J25" s="55"/>
    </row>
    <row r="26" ht="15.75" customHeight="1" spans="1:10">
      <c r="A26" s="39"/>
      <c r="B26" s="46"/>
      <c r="C26" s="39"/>
      <c r="D26" s="35" t="s">
        <v>70</v>
      </c>
      <c r="E26" s="35">
        <v>0.45</v>
      </c>
      <c r="F26" s="36"/>
      <c r="G26" s="37">
        <v>0</v>
      </c>
      <c r="H26" s="38">
        <f>E26*F26*G26*(18-D84)</f>
        <v>0</v>
      </c>
      <c r="I26" s="38"/>
      <c r="J26" s="55"/>
    </row>
    <row r="27" ht="15.75" customHeight="1" spans="1:10">
      <c r="A27" s="39"/>
      <c r="B27" s="46"/>
      <c r="C27" s="39"/>
      <c r="D27" s="35" t="s">
        <v>71</v>
      </c>
      <c r="E27" s="35">
        <v>0.45</v>
      </c>
      <c r="F27" s="36"/>
      <c r="G27" s="37">
        <v>0</v>
      </c>
      <c r="H27" s="38">
        <f>E27*F27*G27*(18-D84)</f>
        <v>0</v>
      </c>
      <c r="I27" s="38"/>
      <c r="J27" s="55"/>
    </row>
    <row r="28" ht="15.75" customHeight="1" spans="1:10">
      <c r="A28" s="39"/>
      <c r="B28" s="46"/>
      <c r="C28" s="39" t="s">
        <v>51</v>
      </c>
      <c r="D28" s="35" t="s">
        <v>69</v>
      </c>
      <c r="E28" s="35">
        <v>0.61</v>
      </c>
      <c r="F28" s="36"/>
      <c r="G28" s="37">
        <v>0</v>
      </c>
      <c r="H28" s="38">
        <f>E28*F28*G28*(18-D84)</f>
        <v>0</v>
      </c>
      <c r="I28" s="38"/>
      <c r="J28" s="55"/>
    </row>
    <row r="29" ht="15.75" customHeight="1" spans="1:10">
      <c r="A29" s="39"/>
      <c r="B29" s="46"/>
      <c r="C29" s="39"/>
      <c r="D29" s="35" t="s">
        <v>70</v>
      </c>
      <c r="E29" s="35">
        <v>0.61</v>
      </c>
      <c r="F29" s="36"/>
      <c r="G29" s="37">
        <v>0</v>
      </c>
      <c r="H29" s="38">
        <f>E29*F29*G29*(18-D84)</f>
        <v>0</v>
      </c>
      <c r="I29" s="38"/>
      <c r="J29" s="55"/>
    </row>
    <row r="30" ht="16.35" spans="1:10">
      <c r="A30" s="39"/>
      <c r="B30" s="46"/>
      <c r="C30" s="39"/>
      <c r="D30" s="35" t="s">
        <v>71</v>
      </c>
      <c r="E30" s="35">
        <v>0.61</v>
      </c>
      <c r="F30" s="36"/>
      <c r="G30" s="37">
        <v>0</v>
      </c>
      <c r="H30" s="38">
        <f>E30*F30*G30*(18-D84)</f>
        <v>0</v>
      </c>
      <c r="I30" s="38"/>
      <c r="J30" s="55"/>
    </row>
    <row r="31" ht="17.25" customHeight="1" spans="1:10">
      <c r="A31" s="39"/>
      <c r="B31" s="46"/>
      <c r="C31" s="39" t="s">
        <v>45</v>
      </c>
      <c r="D31" s="35" t="s">
        <v>69</v>
      </c>
      <c r="E31" s="35">
        <v>0.56</v>
      </c>
      <c r="F31" s="36"/>
      <c r="G31" s="37">
        <v>0</v>
      </c>
      <c r="H31" s="38">
        <f>E31*F31*G31*(18-D84)</f>
        <v>0</v>
      </c>
      <c r="I31" s="38"/>
      <c r="J31" s="55"/>
    </row>
    <row r="32" ht="16.35" spans="1:10">
      <c r="A32" s="39"/>
      <c r="B32" s="46"/>
      <c r="C32" s="39"/>
      <c r="D32" s="35" t="s">
        <v>70</v>
      </c>
      <c r="E32" s="35">
        <v>0.56</v>
      </c>
      <c r="F32" s="36"/>
      <c r="G32" s="37">
        <v>0</v>
      </c>
      <c r="H32" s="38">
        <f>E32*F32*G32*(18-D84)</f>
        <v>0</v>
      </c>
      <c r="I32" s="38"/>
      <c r="J32" s="57"/>
    </row>
    <row r="33" ht="14.25" customHeight="1" spans="1:9">
      <c r="A33" s="39"/>
      <c r="B33" s="46"/>
      <c r="C33" s="39"/>
      <c r="D33" s="35" t="s">
        <v>71</v>
      </c>
      <c r="E33" s="35">
        <v>0.56</v>
      </c>
      <c r="F33" s="36"/>
      <c r="G33" s="37">
        <v>0</v>
      </c>
      <c r="H33" s="38">
        <f>E33*F33*G33*(18-D84)</f>
        <v>0</v>
      </c>
      <c r="I33" s="38"/>
    </row>
    <row r="34" ht="14.25" customHeight="1" spans="1:9">
      <c r="A34" s="39"/>
      <c r="B34" s="46"/>
      <c r="C34" s="39" t="s">
        <v>49</v>
      </c>
      <c r="D34" s="35" t="s">
        <v>69</v>
      </c>
      <c r="E34" s="35">
        <v>0.57</v>
      </c>
      <c r="F34" s="36"/>
      <c r="G34" s="37">
        <v>0</v>
      </c>
      <c r="H34" s="38">
        <f>E34*F34*G34*(18-D84)</f>
        <v>0</v>
      </c>
      <c r="I34" s="38"/>
    </row>
    <row r="35" ht="16.35" spans="1:9">
      <c r="A35" s="39"/>
      <c r="B35" s="46"/>
      <c r="C35" s="39"/>
      <c r="D35" s="35" t="s">
        <v>70</v>
      </c>
      <c r="E35" s="35">
        <v>0.57</v>
      </c>
      <c r="F35" s="36"/>
      <c r="G35" s="37">
        <v>0</v>
      </c>
      <c r="H35" s="38">
        <f>E35*F35*G35*(18-D84)</f>
        <v>0</v>
      </c>
      <c r="I35" s="38"/>
    </row>
    <row r="36" ht="18" customHeight="1" spans="1:10">
      <c r="A36" s="39"/>
      <c r="B36" s="46"/>
      <c r="C36" s="39"/>
      <c r="D36" s="35" t="s">
        <v>71</v>
      </c>
      <c r="E36" s="35">
        <v>0.57</v>
      </c>
      <c r="F36" s="36"/>
      <c r="G36" s="37">
        <v>0</v>
      </c>
      <c r="H36" s="38">
        <f>E36*F36*G36*(18-D84)</f>
        <v>0</v>
      </c>
      <c r="I36" s="38"/>
      <c r="J36" s="58"/>
    </row>
    <row r="37" ht="18" customHeight="1" spans="1:10">
      <c r="A37" s="39"/>
      <c r="B37" s="46" t="s">
        <v>72</v>
      </c>
      <c r="C37" s="39" t="s">
        <v>47</v>
      </c>
      <c r="D37" s="35" t="s">
        <v>69</v>
      </c>
      <c r="E37" s="35">
        <v>0.34</v>
      </c>
      <c r="F37" s="36"/>
      <c r="G37" s="37">
        <v>0</v>
      </c>
      <c r="H37" s="38">
        <f>E37*F37*G37*(18-D84)</f>
        <v>0</v>
      </c>
      <c r="I37" s="38"/>
      <c r="J37" s="58"/>
    </row>
    <row r="38" ht="18" customHeight="1" spans="1:10">
      <c r="A38" s="39"/>
      <c r="B38" s="46"/>
      <c r="C38" s="39"/>
      <c r="D38" s="35" t="s">
        <v>70</v>
      </c>
      <c r="E38" s="35">
        <v>0.34</v>
      </c>
      <c r="F38" s="36"/>
      <c r="G38" s="37">
        <v>0</v>
      </c>
      <c r="H38" s="38">
        <f>E38*F38*G38*(18-D84)</f>
        <v>0</v>
      </c>
      <c r="I38" s="38"/>
      <c r="J38" s="58"/>
    </row>
    <row r="39" ht="18" customHeight="1" spans="1:10">
      <c r="A39" s="39"/>
      <c r="B39" s="46"/>
      <c r="C39" s="39"/>
      <c r="D39" s="35" t="s">
        <v>71</v>
      </c>
      <c r="E39" s="35">
        <v>0.34</v>
      </c>
      <c r="F39" s="36"/>
      <c r="G39" s="37">
        <v>0</v>
      </c>
      <c r="H39" s="38">
        <f>E39*F39*G39*(18-D84)</f>
        <v>0</v>
      </c>
      <c r="I39" s="38"/>
      <c r="J39" s="58"/>
    </row>
    <row r="40" ht="18" customHeight="1" spans="1:10">
      <c r="A40" s="39"/>
      <c r="B40" s="46"/>
      <c r="C40" s="39" t="s">
        <v>51</v>
      </c>
      <c r="D40" s="35" t="s">
        <v>69</v>
      </c>
      <c r="E40" s="35">
        <v>0.47</v>
      </c>
      <c r="F40" s="36"/>
      <c r="G40" s="37">
        <v>0</v>
      </c>
      <c r="H40" s="38">
        <f>E40*F40*G40*(18-D84)</f>
        <v>0</v>
      </c>
      <c r="I40" s="38"/>
      <c r="J40" s="58"/>
    </row>
    <row r="41" ht="18" customHeight="1" spans="1:10">
      <c r="A41" s="39"/>
      <c r="B41" s="46"/>
      <c r="C41" s="39"/>
      <c r="D41" s="35" t="s">
        <v>70</v>
      </c>
      <c r="E41" s="35">
        <v>0.47</v>
      </c>
      <c r="F41" s="36"/>
      <c r="G41" s="37">
        <v>0</v>
      </c>
      <c r="H41" s="38">
        <f>E41*F41*G41*(18-D84)</f>
        <v>0</v>
      </c>
      <c r="I41" s="38"/>
      <c r="J41" s="58"/>
    </row>
    <row r="42" ht="18" customHeight="1" spans="1:10">
      <c r="A42" s="39"/>
      <c r="B42" s="46"/>
      <c r="C42" s="39"/>
      <c r="D42" s="35" t="s">
        <v>71</v>
      </c>
      <c r="E42" s="35">
        <v>0.47</v>
      </c>
      <c r="F42" s="36"/>
      <c r="G42" s="37">
        <v>0</v>
      </c>
      <c r="H42" s="38">
        <f>E42*F42*G42*(18-D84)</f>
        <v>0</v>
      </c>
      <c r="I42" s="38"/>
      <c r="J42" s="58"/>
    </row>
    <row r="43" ht="18" customHeight="1" spans="1:10">
      <c r="A43" s="39"/>
      <c r="B43" s="46"/>
      <c r="C43" s="39" t="s">
        <v>45</v>
      </c>
      <c r="D43" s="35" t="s">
        <v>69</v>
      </c>
      <c r="E43" s="35">
        <v>0.43</v>
      </c>
      <c r="F43" s="36"/>
      <c r="G43" s="37">
        <v>0</v>
      </c>
      <c r="H43" s="38">
        <f>E43*F43*G43*(18-D84)</f>
        <v>0</v>
      </c>
      <c r="I43" s="38"/>
      <c r="J43" s="58"/>
    </row>
    <row r="44" ht="18" customHeight="1" spans="1:10">
      <c r="A44" s="39"/>
      <c r="B44" s="46"/>
      <c r="C44" s="39"/>
      <c r="D44" s="35" t="s">
        <v>70</v>
      </c>
      <c r="E44" s="35">
        <v>0.43</v>
      </c>
      <c r="F44" s="36"/>
      <c r="G44" s="37">
        <v>0</v>
      </c>
      <c r="H44" s="38">
        <f>E44*F44*G44*(18-D84)</f>
        <v>0</v>
      </c>
      <c r="I44" s="38"/>
      <c r="J44" s="58"/>
    </row>
    <row r="45" ht="18" customHeight="1" spans="1:10">
      <c r="A45" s="39"/>
      <c r="B45" s="46"/>
      <c r="C45" s="39"/>
      <c r="D45" s="35" t="s">
        <v>71</v>
      </c>
      <c r="E45" s="35">
        <v>0.43</v>
      </c>
      <c r="F45" s="36"/>
      <c r="G45" s="37">
        <v>0</v>
      </c>
      <c r="H45" s="38">
        <f>E45*F45*G45*(18-D84)</f>
        <v>0</v>
      </c>
      <c r="I45" s="38"/>
      <c r="J45" s="58"/>
    </row>
    <row r="46" ht="18" customHeight="1" spans="1:10">
      <c r="A46" s="39"/>
      <c r="B46" s="46"/>
      <c r="C46" s="39" t="s">
        <v>49</v>
      </c>
      <c r="D46" s="35" t="s">
        <v>69</v>
      </c>
      <c r="E46" s="35">
        <v>0.43</v>
      </c>
      <c r="F46" s="36"/>
      <c r="G46" s="37">
        <v>0</v>
      </c>
      <c r="H46" s="38">
        <f>E46*F46*G46*(18-D84)</f>
        <v>0</v>
      </c>
      <c r="I46" s="38"/>
      <c r="J46" s="58"/>
    </row>
    <row r="47" ht="18" customHeight="1" spans="1:10">
      <c r="A47" s="39"/>
      <c r="B47" s="46"/>
      <c r="C47" s="39"/>
      <c r="D47" s="35" t="s">
        <v>70</v>
      </c>
      <c r="E47" s="35">
        <v>0.43</v>
      </c>
      <c r="F47" s="36"/>
      <c r="G47" s="37">
        <v>0</v>
      </c>
      <c r="H47" s="38">
        <f>E47*F47*G47*(18-D84)</f>
        <v>0</v>
      </c>
      <c r="I47" s="38"/>
      <c r="J47" s="58"/>
    </row>
    <row r="48" ht="18" customHeight="1" spans="1:10">
      <c r="A48" s="39"/>
      <c r="B48" s="46"/>
      <c r="C48" s="39"/>
      <c r="D48" s="35" t="s">
        <v>71</v>
      </c>
      <c r="E48" s="35">
        <v>0.43</v>
      </c>
      <c r="F48" s="36"/>
      <c r="G48" s="37">
        <v>0</v>
      </c>
      <c r="H48" s="38">
        <f>E48*F48*G48*(18-D84)</f>
        <v>0</v>
      </c>
      <c r="I48" s="38"/>
      <c r="J48" s="58"/>
    </row>
    <row r="49" ht="14.25" customHeight="1" spans="1:10">
      <c r="A49" s="39" t="s">
        <v>73</v>
      </c>
      <c r="B49" s="34" t="s">
        <v>74</v>
      </c>
      <c r="C49" s="34"/>
      <c r="D49" s="34"/>
      <c r="E49" s="35">
        <v>1</v>
      </c>
      <c r="F49" s="35"/>
      <c r="G49" s="47">
        <v>0</v>
      </c>
      <c r="H49" s="38">
        <f>E49*F49*G49*(18-D84)</f>
        <v>0</v>
      </c>
      <c r="I49" s="38"/>
      <c r="J49" s="58"/>
    </row>
    <row r="50" ht="16.35" spans="1:10">
      <c r="A50" s="39"/>
      <c r="B50" s="34" t="s">
        <v>75</v>
      </c>
      <c r="C50" s="34"/>
      <c r="D50" s="34"/>
      <c r="E50" s="35">
        <v>0.75</v>
      </c>
      <c r="F50" s="35"/>
      <c r="G50" s="47">
        <v>0</v>
      </c>
      <c r="H50" s="38">
        <f>E50*F50*G50*(18-D84)</f>
        <v>0</v>
      </c>
      <c r="I50" s="38"/>
      <c r="J50" s="58"/>
    </row>
    <row r="51" ht="15" customHeight="1" spans="1:10">
      <c r="A51" s="39" t="s">
        <v>76</v>
      </c>
      <c r="B51" s="34" t="s">
        <v>77</v>
      </c>
      <c r="C51" s="34"/>
      <c r="D51" s="34"/>
      <c r="E51" s="35">
        <v>0.97</v>
      </c>
      <c r="F51" s="35"/>
      <c r="G51" s="47">
        <v>0</v>
      </c>
      <c r="H51" s="38">
        <f>E51*F51*G51*(18-D84)</f>
        <v>0</v>
      </c>
      <c r="I51" s="38"/>
      <c r="J51" s="58"/>
    </row>
    <row r="52" ht="16.35" spans="1:10">
      <c r="A52" s="39"/>
      <c r="B52" s="34" t="s">
        <v>78</v>
      </c>
      <c r="C52" s="34"/>
      <c r="D52" s="34"/>
      <c r="E52" s="35">
        <v>1</v>
      </c>
      <c r="F52" s="35"/>
      <c r="G52" s="47">
        <v>0</v>
      </c>
      <c r="H52" s="38">
        <f>E52*F52*G52*(18-D84)</f>
        <v>0</v>
      </c>
      <c r="I52" s="38"/>
      <c r="J52" s="58"/>
    </row>
    <row r="53" ht="16.35" spans="1:10">
      <c r="A53" s="39"/>
      <c r="B53" s="34" t="s">
        <v>47</v>
      </c>
      <c r="C53" s="34"/>
      <c r="D53" s="34"/>
      <c r="E53" s="35">
        <v>0.84</v>
      </c>
      <c r="F53" s="35"/>
      <c r="G53" s="47">
        <v>0</v>
      </c>
      <c r="H53" s="38">
        <f>E53*F53*G53*(18-D84)</f>
        <v>0</v>
      </c>
      <c r="I53" s="38"/>
      <c r="J53" s="58"/>
    </row>
    <row r="54" ht="16.35" spans="1:10">
      <c r="A54" s="39"/>
      <c r="B54" s="34" t="s">
        <v>51</v>
      </c>
      <c r="C54" s="34"/>
      <c r="D54" s="34"/>
      <c r="E54" s="35">
        <v>0.95</v>
      </c>
      <c r="F54" s="35"/>
      <c r="G54" s="47">
        <v>0</v>
      </c>
      <c r="H54" s="38">
        <f>E54*F54*G54*(18-D84)</f>
        <v>0</v>
      </c>
      <c r="I54" s="38"/>
      <c r="J54" s="58"/>
    </row>
    <row r="55" ht="16.35" spans="1:10">
      <c r="A55" s="39"/>
      <c r="B55" s="34" t="s">
        <v>45</v>
      </c>
      <c r="C55" s="34"/>
      <c r="D55" s="34"/>
      <c r="E55" s="35">
        <v>0.91</v>
      </c>
      <c r="F55" s="35"/>
      <c r="G55" s="47">
        <v>0</v>
      </c>
      <c r="H55" s="38">
        <f>E55*F55*G55*(18-D84)</f>
        <v>0</v>
      </c>
      <c r="I55" s="38"/>
      <c r="J55" s="58"/>
    </row>
    <row r="56" ht="16.35" spans="1:10">
      <c r="A56" s="39"/>
      <c r="B56" s="34" t="s">
        <v>49</v>
      </c>
      <c r="C56" s="34"/>
      <c r="D56" s="34"/>
      <c r="E56" s="35">
        <v>0.92</v>
      </c>
      <c r="F56" s="35"/>
      <c r="G56" s="47">
        <v>0</v>
      </c>
      <c r="H56" s="38">
        <f>E56*F56*G56*(18-D84)</f>
        <v>0</v>
      </c>
      <c r="I56" s="38"/>
      <c r="J56" s="58"/>
    </row>
    <row r="57" ht="16.5" customHeight="1" spans="1:10">
      <c r="A57" s="35" t="s">
        <v>79</v>
      </c>
      <c r="B57" s="35"/>
      <c r="C57" s="35" t="s">
        <v>80</v>
      </c>
      <c r="D57" s="35"/>
      <c r="E57" s="35">
        <v>1</v>
      </c>
      <c r="F57" s="35">
        <v>0.101</v>
      </c>
      <c r="G57" s="47">
        <v>968.8</v>
      </c>
      <c r="H57" s="38">
        <f>E57*F57*G57*(18-D84)</f>
        <v>1810.2028</v>
      </c>
      <c r="I57" s="38"/>
      <c r="J57" s="58"/>
    </row>
    <row r="58" ht="18.75" customHeight="1" spans="1:10">
      <c r="A58" s="35"/>
      <c r="B58" s="35"/>
      <c r="C58" s="35" t="s">
        <v>81</v>
      </c>
      <c r="D58" s="35"/>
      <c r="E58" s="35">
        <v>1</v>
      </c>
      <c r="F58" s="35">
        <v>0.046</v>
      </c>
      <c r="G58" s="47">
        <v>330.62</v>
      </c>
      <c r="H58" s="38">
        <f>E58*F58*G58*(18-D84)</f>
        <v>281.35762</v>
      </c>
      <c r="I58" s="38"/>
      <c r="J58" s="58"/>
    </row>
    <row r="59" ht="18.75" customHeight="1" spans="1:10">
      <c r="A59" s="35" t="s">
        <v>82</v>
      </c>
      <c r="B59" s="35"/>
      <c r="C59" s="35"/>
      <c r="D59" s="35"/>
      <c r="E59" s="35">
        <v>1</v>
      </c>
      <c r="F59" s="35"/>
      <c r="G59" s="47">
        <v>0</v>
      </c>
      <c r="H59" s="38">
        <f>E59*F59*G59*(18-D84)</f>
        <v>0</v>
      </c>
      <c r="I59" s="38"/>
      <c r="J59" s="58"/>
    </row>
    <row r="60" ht="18.75" customHeight="1" spans="1:10">
      <c r="A60" s="35" t="s">
        <v>83</v>
      </c>
      <c r="B60" s="35"/>
      <c r="C60" s="35"/>
      <c r="D60" s="35"/>
      <c r="E60" s="35">
        <v>0.3</v>
      </c>
      <c r="F60" s="35"/>
      <c r="G60" s="47">
        <v>0</v>
      </c>
      <c r="H60" s="38">
        <f>E60*F60*G60*(18-D84)</f>
        <v>0</v>
      </c>
      <c r="I60" s="38"/>
      <c r="J60" s="58"/>
    </row>
    <row r="61" ht="15" customHeight="1" spans="1:10">
      <c r="A61" s="48" t="s">
        <v>84</v>
      </c>
      <c r="B61" s="48"/>
      <c r="C61" s="48" t="s">
        <v>85</v>
      </c>
      <c r="D61" s="48" t="s">
        <v>86</v>
      </c>
      <c r="E61" s="48" t="s">
        <v>87</v>
      </c>
      <c r="F61" s="48" t="s">
        <v>88</v>
      </c>
      <c r="G61" s="48"/>
      <c r="H61" s="49" t="s">
        <v>89</v>
      </c>
      <c r="I61" s="49"/>
      <c r="J61" s="58"/>
    </row>
    <row r="62" ht="13.5" customHeight="1" spans="1:10">
      <c r="A62" s="48"/>
      <c r="B62" s="48"/>
      <c r="C62" s="48"/>
      <c r="D62" s="48"/>
      <c r="E62" s="48"/>
      <c r="F62" s="48"/>
      <c r="G62" s="48"/>
      <c r="H62" s="49"/>
      <c r="I62" s="49"/>
      <c r="J62" s="58"/>
    </row>
    <row r="63" ht="15.75" customHeight="1" spans="1:10">
      <c r="A63" s="39" t="s">
        <v>63</v>
      </c>
      <c r="B63" s="50" t="s">
        <v>64</v>
      </c>
      <c r="C63" s="35" t="s">
        <v>47</v>
      </c>
      <c r="D63" s="34">
        <v>73.71</v>
      </c>
      <c r="E63" s="51">
        <v>118</v>
      </c>
      <c r="F63" s="48">
        <v>0.115101</v>
      </c>
      <c r="G63" s="48"/>
      <c r="H63" s="52">
        <f>D63*E63*F63</f>
        <v>1001.12317578</v>
      </c>
      <c r="I63" s="52"/>
      <c r="J63" s="59"/>
    </row>
    <row r="64" ht="18" customHeight="1" spans="1:10">
      <c r="A64" s="39"/>
      <c r="B64" s="50"/>
      <c r="C64" s="35" t="s">
        <v>51</v>
      </c>
      <c r="D64" s="35">
        <v>31.5</v>
      </c>
      <c r="E64" s="51">
        <v>36</v>
      </c>
      <c r="F64" s="48">
        <v>0.115101</v>
      </c>
      <c r="G64" s="48"/>
      <c r="H64" s="52">
        <f t="shared" ref="H64:H78" si="0">D64*E64*F64</f>
        <v>130.524534</v>
      </c>
      <c r="I64" s="52"/>
      <c r="J64" s="59"/>
    </row>
    <row r="65" ht="16.5" customHeight="1" spans="1:10">
      <c r="A65" s="39"/>
      <c r="B65" s="50"/>
      <c r="C65" s="35" t="s">
        <v>45</v>
      </c>
      <c r="D65" s="35">
        <v>81.27</v>
      </c>
      <c r="E65" s="51">
        <v>62</v>
      </c>
      <c r="F65" s="48">
        <v>0.115101</v>
      </c>
      <c r="G65" s="48"/>
      <c r="H65" s="52">
        <f t="shared" si="0"/>
        <v>579.96401274</v>
      </c>
      <c r="I65" s="52"/>
      <c r="J65" s="59"/>
    </row>
    <row r="66" ht="18" customHeight="1" spans="1:10">
      <c r="A66" s="39"/>
      <c r="B66" s="50"/>
      <c r="C66" s="35" t="s">
        <v>49</v>
      </c>
      <c r="D66" s="35">
        <v>71.82</v>
      </c>
      <c r="E66" s="51">
        <v>60</v>
      </c>
      <c r="F66" s="48">
        <v>0.115101</v>
      </c>
      <c r="G66" s="48"/>
      <c r="H66" s="52">
        <f t="shared" si="0"/>
        <v>495.9932292</v>
      </c>
      <c r="I66" s="52"/>
      <c r="J66" s="58"/>
    </row>
    <row r="67" ht="12.75" customHeight="1" spans="1:9">
      <c r="A67" s="39"/>
      <c r="B67" s="50" t="s">
        <v>90</v>
      </c>
      <c r="C67" s="35" t="s">
        <v>47</v>
      </c>
      <c r="D67" s="35">
        <v>0</v>
      </c>
      <c r="E67" s="51">
        <v>118</v>
      </c>
      <c r="F67" s="48">
        <v>0</v>
      </c>
      <c r="G67" s="48"/>
      <c r="H67" s="52">
        <f t="shared" si="0"/>
        <v>0</v>
      </c>
      <c r="I67" s="52"/>
    </row>
    <row r="68" ht="13.5" customHeight="1" spans="1:9">
      <c r="A68" s="39"/>
      <c r="B68" s="50"/>
      <c r="C68" s="35" t="s">
        <v>51</v>
      </c>
      <c r="D68" s="35">
        <v>0</v>
      </c>
      <c r="E68" s="51">
        <v>36</v>
      </c>
      <c r="F68" s="48">
        <v>0</v>
      </c>
      <c r="G68" s="48"/>
      <c r="H68" s="52">
        <f t="shared" si="0"/>
        <v>0</v>
      </c>
      <c r="I68" s="52"/>
    </row>
    <row r="69" ht="15" customHeight="1" spans="1:9">
      <c r="A69" s="39"/>
      <c r="B69" s="50"/>
      <c r="C69" s="35" t="s">
        <v>45</v>
      </c>
      <c r="D69" s="35">
        <v>0</v>
      </c>
      <c r="E69" s="51">
        <v>62</v>
      </c>
      <c r="F69" s="48">
        <v>0</v>
      </c>
      <c r="G69" s="48"/>
      <c r="H69" s="52">
        <f t="shared" si="0"/>
        <v>0</v>
      </c>
      <c r="I69" s="52"/>
    </row>
    <row r="70" ht="17.25" customHeight="1" spans="1:9">
      <c r="A70" s="39"/>
      <c r="B70" s="50"/>
      <c r="C70" s="35" t="s">
        <v>49</v>
      </c>
      <c r="D70" s="35">
        <v>0</v>
      </c>
      <c r="E70" s="51">
        <v>60</v>
      </c>
      <c r="F70" s="48">
        <v>0</v>
      </c>
      <c r="G70" s="48"/>
      <c r="H70" s="52">
        <f t="shared" si="0"/>
        <v>0</v>
      </c>
      <c r="I70" s="52"/>
    </row>
    <row r="71" ht="17.25" customHeight="1" spans="1:9">
      <c r="A71" s="39" t="s">
        <v>67</v>
      </c>
      <c r="B71" s="39" t="s">
        <v>68</v>
      </c>
      <c r="C71" s="35" t="s">
        <v>47</v>
      </c>
      <c r="D71" s="35">
        <v>0</v>
      </c>
      <c r="E71" s="51">
        <v>118</v>
      </c>
      <c r="F71" s="48">
        <v>0</v>
      </c>
      <c r="G71" s="48"/>
      <c r="H71" s="52">
        <f t="shared" si="0"/>
        <v>0</v>
      </c>
      <c r="I71" s="52"/>
    </row>
    <row r="72" ht="17.25" customHeight="1" spans="1:9">
      <c r="A72" s="39"/>
      <c r="B72" s="39"/>
      <c r="C72" s="35" t="s">
        <v>51</v>
      </c>
      <c r="D72" s="35">
        <v>0</v>
      </c>
      <c r="E72" s="51">
        <v>36</v>
      </c>
      <c r="F72" s="48">
        <v>0</v>
      </c>
      <c r="G72" s="48"/>
      <c r="H72" s="52">
        <f t="shared" si="0"/>
        <v>0</v>
      </c>
      <c r="I72" s="52"/>
    </row>
    <row r="73" ht="17.25" customHeight="1" spans="1:9">
      <c r="A73" s="39"/>
      <c r="B73" s="39"/>
      <c r="C73" s="35" t="s">
        <v>45</v>
      </c>
      <c r="D73" s="35">
        <v>0</v>
      </c>
      <c r="E73" s="51">
        <v>62</v>
      </c>
      <c r="F73" s="48">
        <v>0</v>
      </c>
      <c r="G73" s="48"/>
      <c r="H73" s="52">
        <f t="shared" si="0"/>
        <v>0</v>
      </c>
      <c r="I73" s="52"/>
    </row>
    <row r="74" ht="17.25" customHeight="1" spans="1:9">
      <c r="A74" s="39"/>
      <c r="B74" s="39"/>
      <c r="C74" s="35" t="s">
        <v>49</v>
      </c>
      <c r="D74" s="35">
        <v>0</v>
      </c>
      <c r="E74" s="51">
        <v>60</v>
      </c>
      <c r="F74" s="48">
        <v>0</v>
      </c>
      <c r="G74" s="48"/>
      <c r="H74" s="52">
        <f t="shared" si="0"/>
        <v>0</v>
      </c>
      <c r="I74" s="52"/>
    </row>
    <row r="75" ht="17.25" customHeight="1" spans="1:9">
      <c r="A75" s="39"/>
      <c r="B75" s="39" t="s">
        <v>72</v>
      </c>
      <c r="C75" s="35" t="s">
        <v>47</v>
      </c>
      <c r="D75" s="35">
        <v>0</v>
      </c>
      <c r="E75" s="51">
        <v>118</v>
      </c>
      <c r="F75" s="48">
        <v>0</v>
      </c>
      <c r="G75" s="48"/>
      <c r="H75" s="52">
        <f t="shared" si="0"/>
        <v>0</v>
      </c>
      <c r="I75" s="52"/>
    </row>
    <row r="76" ht="17.25" customHeight="1" spans="1:9">
      <c r="A76" s="39"/>
      <c r="B76" s="39"/>
      <c r="C76" s="35" t="s">
        <v>51</v>
      </c>
      <c r="D76" s="35">
        <v>0</v>
      </c>
      <c r="E76" s="51">
        <v>36</v>
      </c>
      <c r="F76" s="48">
        <v>0</v>
      </c>
      <c r="G76" s="48"/>
      <c r="H76" s="52">
        <f t="shared" si="0"/>
        <v>0</v>
      </c>
      <c r="I76" s="52"/>
    </row>
    <row r="77" ht="17.25" customHeight="1" spans="1:9">
      <c r="A77" s="39"/>
      <c r="B77" s="39"/>
      <c r="C77" s="35" t="s">
        <v>45</v>
      </c>
      <c r="D77" s="35">
        <v>0</v>
      </c>
      <c r="E77" s="51">
        <v>62</v>
      </c>
      <c r="F77" s="48">
        <v>0</v>
      </c>
      <c r="G77" s="48"/>
      <c r="H77" s="52">
        <f t="shared" si="0"/>
        <v>0</v>
      </c>
      <c r="I77" s="52"/>
    </row>
    <row r="78" ht="17.25" customHeight="1" spans="1:9">
      <c r="A78" s="39"/>
      <c r="B78" s="39"/>
      <c r="C78" s="35" t="s">
        <v>49</v>
      </c>
      <c r="D78" s="35">
        <v>0</v>
      </c>
      <c r="E78" s="51">
        <v>60</v>
      </c>
      <c r="F78" s="48">
        <v>0</v>
      </c>
      <c r="G78" s="48"/>
      <c r="H78" s="52">
        <f t="shared" si="0"/>
        <v>0</v>
      </c>
      <c r="I78" s="52"/>
    </row>
    <row r="79" ht="21.75" customHeight="1" spans="1:10">
      <c r="A79" s="48" t="s">
        <v>91</v>
      </c>
      <c r="B79" s="48"/>
      <c r="C79" s="48"/>
      <c r="D79" s="48"/>
      <c r="E79" s="48"/>
      <c r="F79" s="48"/>
      <c r="G79" s="48"/>
      <c r="H79" s="48"/>
      <c r="I79" s="48"/>
      <c r="J79" s="64"/>
    </row>
    <row r="80" ht="12.75" customHeight="1" spans="1:9">
      <c r="A80" s="60" t="s">
        <v>92</v>
      </c>
      <c r="B80" s="60"/>
      <c r="C80" s="60"/>
      <c r="D80" s="34">
        <f>导出数据!G9</f>
        <v>1753.56</v>
      </c>
      <c r="E80" s="34"/>
      <c r="F80" s="61" t="s">
        <v>93</v>
      </c>
      <c r="G80" s="61"/>
      <c r="H80" s="38">
        <f>导出数据!G10</f>
        <v>4630.82</v>
      </c>
      <c r="I80" s="38"/>
    </row>
    <row r="81" ht="16.35" spans="1:9">
      <c r="A81" s="60"/>
      <c r="B81" s="60"/>
      <c r="C81" s="60"/>
      <c r="D81" s="34"/>
      <c r="E81" s="34"/>
      <c r="F81" s="61"/>
      <c r="G81" s="61"/>
      <c r="H81" s="38"/>
      <c r="I81" s="38"/>
    </row>
    <row r="82" ht="14.25" customHeight="1" spans="1:9">
      <c r="A82" s="60" t="s">
        <v>94</v>
      </c>
      <c r="B82" s="60"/>
      <c r="C82" s="60"/>
      <c r="D82" s="34">
        <f>导出数据!G11</f>
        <v>7435.09</v>
      </c>
      <c r="E82" s="34"/>
      <c r="F82" s="61" t="s">
        <v>95</v>
      </c>
      <c r="G82" s="61"/>
      <c r="H82" s="38">
        <f>导出数据!G12</f>
        <v>0.62</v>
      </c>
      <c r="I82" s="38"/>
    </row>
    <row r="83" ht="16.35" spans="1:9">
      <c r="A83" s="60"/>
      <c r="B83" s="60"/>
      <c r="C83" s="60"/>
      <c r="D83" s="34"/>
      <c r="E83" s="34"/>
      <c r="F83" s="61"/>
      <c r="G83" s="61"/>
      <c r="H83" s="38"/>
      <c r="I83" s="38"/>
    </row>
    <row r="84" ht="16.35" spans="1:9">
      <c r="A84" s="38" t="s">
        <v>96</v>
      </c>
      <c r="B84" s="38"/>
      <c r="C84" s="38"/>
      <c r="D84" s="38">
        <f>导出数据!G14</f>
        <v>-0.5</v>
      </c>
      <c r="E84" s="38"/>
      <c r="F84" s="38" t="s">
        <v>97</v>
      </c>
      <c r="G84" s="38"/>
      <c r="H84" s="38">
        <v>-3.8</v>
      </c>
      <c r="I84" s="38"/>
    </row>
    <row r="85" ht="16.35" spans="1:9">
      <c r="A85" s="38"/>
      <c r="B85" s="38"/>
      <c r="C85" s="38"/>
      <c r="D85" s="38"/>
      <c r="E85" s="38"/>
      <c r="F85" s="38"/>
      <c r="G85" s="38"/>
      <c r="H85" s="38"/>
      <c r="I85" s="38"/>
    </row>
    <row r="86" ht="14.25" customHeight="1" spans="1:9">
      <c r="A86" s="62" t="s">
        <v>98</v>
      </c>
      <c r="B86" s="62"/>
      <c r="C86" s="62"/>
      <c r="D86" s="38">
        <f>IF(D80=0,0,H4/D80)</f>
        <v>2.25576128618354</v>
      </c>
      <c r="E86" s="38"/>
      <c r="F86" s="38" t="s">
        <v>99</v>
      </c>
      <c r="G86" s="38"/>
      <c r="H86" s="38">
        <f>IF(D80=0,0,(SUM(H5:H12)+H60)/D80)</f>
        <v>4.97672556260636</v>
      </c>
      <c r="I86" s="38"/>
    </row>
    <row r="87" ht="16.35" spans="1:9">
      <c r="A87" s="62"/>
      <c r="B87" s="62"/>
      <c r="C87" s="62"/>
      <c r="D87" s="38"/>
      <c r="E87" s="38"/>
      <c r="F87" s="38"/>
      <c r="G87" s="38"/>
      <c r="H87" s="38"/>
      <c r="I87" s="38"/>
    </row>
    <row r="88" ht="16.35" spans="1:9">
      <c r="A88" s="62" t="s">
        <v>100</v>
      </c>
      <c r="B88" s="62"/>
      <c r="C88" s="62"/>
      <c r="D88" s="38">
        <f>IF(D80=0,0,(SUM(H13:H24)+SUM(H51:H56)-SUM(H63:H70))/D80)</f>
        <v>4.20279469780333</v>
      </c>
      <c r="E88" s="38"/>
      <c r="F88" s="62" t="s">
        <v>101</v>
      </c>
      <c r="G88" s="62"/>
      <c r="H88" s="38">
        <f>IF(D80=0,0,(SUM(H25:H48)-SUM(H71:H78))/D80)</f>
        <v>0</v>
      </c>
      <c r="I88" s="38"/>
    </row>
    <row r="89" ht="16.35" spans="1:9">
      <c r="A89" s="62"/>
      <c r="B89" s="62"/>
      <c r="C89" s="62"/>
      <c r="D89" s="38"/>
      <c r="E89" s="38"/>
      <c r="F89" s="62"/>
      <c r="G89" s="62"/>
      <c r="H89" s="38"/>
      <c r="I89" s="38"/>
    </row>
    <row r="90" ht="16.35" spans="1:9">
      <c r="A90" s="62" t="s">
        <v>102</v>
      </c>
      <c r="B90" s="62"/>
      <c r="C90" s="62"/>
      <c r="D90" s="38">
        <f>IF(D80=0,0,SUM(H57:H59)/D80)</f>
        <v>1.19275098656447</v>
      </c>
      <c r="E90" s="38"/>
      <c r="F90" s="38" t="s">
        <v>103</v>
      </c>
      <c r="G90" s="38"/>
      <c r="H90" s="38">
        <f>IF(D80=0,0,SUM(H49:H50)/D80)</f>
        <v>0</v>
      </c>
      <c r="I90" s="38"/>
    </row>
    <row r="91" ht="16.35" spans="1:9">
      <c r="A91" s="62"/>
      <c r="B91" s="62"/>
      <c r="C91" s="62"/>
      <c r="D91" s="38"/>
      <c r="E91" s="38"/>
      <c r="F91" s="38"/>
      <c r="G91" s="38"/>
      <c r="H91" s="38"/>
      <c r="I91" s="38"/>
    </row>
    <row r="92" ht="14.25" customHeight="1" spans="1:9">
      <c r="A92" s="38" t="s">
        <v>104</v>
      </c>
      <c r="B92" s="38"/>
      <c r="C92" s="38"/>
      <c r="D92" s="38">
        <f>(Ti-T_Heat)*(0.28*rou*0.5*(IF(IsStairHeating,0.65,0.6)*V0))/A0</f>
        <v>8.53111680098405</v>
      </c>
      <c r="E92" s="38"/>
      <c r="F92" s="38" t="s">
        <v>105</v>
      </c>
      <c r="G92" s="38"/>
      <c r="H92" s="38">
        <f>D86+H86+D88+H88+D90+H90+D92-3.8</f>
        <v>17.3591493341418</v>
      </c>
      <c r="I92" s="38"/>
    </row>
    <row r="93" ht="15" customHeight="1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A94" s="55"/>
      <c r="B94" s="55"/>
      <c r="C94" s="55"/>
      <c r="D94" s="55"/>
      <c r="E94" s="55"/>
      <c r="F94" s="63"/>
      <c r="G94" s="55"/>
      <c r="H94" s="55"/>
      <c r="I94" s="55"/>
    </row>
    <row r="95" spans="1:9">
      <c r="A95" s="55"/>
      <c r="B95" s="55"/>
      <c r="C95" s="55"/>
      <c r="D95" s="55"/>
      <c r="E95" s="55"/>
      <c r="F95" s="63"/>
      <c r="G95" s="55"/>
      <c r="H95" s="55"/>
      <c r="I95" s="55"/>
    </row>
  </sheetData>
  <mergeCells count="182">
    <mergeCell ref="A1:J1"/>
    <mergeCell ref="A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B49:D49"/>
    <mergeCell ref="H49:I49"/>
    <mergeCell ref="B50:D50"/>
    <mergeCell ref="H50:I50"/>
    <mergeCell ref="B51:D51"/>
    <mergeCell ref="H51:I51"/>
    <mergeCell ref="B52:D52"/>
    <mergeCell ref="H52:I52"/>
    <mergeCell ref="B53:D53"/>
    <mergeCell ref="H53:I53"/>
    <mergeCell ref="B54:D54"/>
    <mergeCell ref="H54:I54"/>
    <mergeCell ref="B55:D55"/>
    <mergeCell ref="H55:I55"/>
    <mergeCell ref="B56:D56"/>
    <mergeCell ref="H56:I56"/>
    <mergeCell ref="C57:D57"/>
    <mergeCell ref="H57:I57"/>
    <mergeCell ref="C58:D58"/>
    <mergeCell ref="H58:I58"/>
    <mergeCell ref="A59:D59"/>
    <mergeCell ref="H59:I59"/>
    <mergeCell ref="A60:D60"/>
    <mergeCell ref="H60:I60"/>
    <mergeCell ref="F63:G63"/>
    <mergeCell ref="H63:I63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H70:I70"/>
    <mergeCell ref="F71:G71"/>
    <mergeCell ref="H71:I71"/>
    <mergeCell ref="F72:G72"/>
    <mergeCell ref="H72:I72"/>
    <mergeCell ref="F73:G73"/>
    <mergeCell ref="H73:I73"/>
    <mergeCell ref="F74:G74"/>
    <mergeCell ref="H74:I74"/>
    <mergeCell ref="F75:G75"/>
    <mergeCell ref="H75:I75"/>
    <mergeCell ref="F76:G76"/>
    <mergeCell ref="H76:I76"/>
    <mergeCell ref="F77:G77"/>
    <mergeCell ref="H77:I77"/>
    <mergeCell ref="F78:G78"/>
    <mergeCell ref="H78:I78"/>
    <mergeCell ref="A79:I79"/>
    <mergeCell ref="A5:A12"/>
    <mergeCell ref="A13:A20"/>
    <mergeCell ref="A25:A48"/>
    <mergeCell ref="A49:A50"/>
    <mergeCell ref="A51:A56"/>
    <mergeCell ref="A63:A70"/>
    <mergeCell ref="A71:A78"/>
    <mergeCell ref="B5:B8"/>
    <mergeCell ref="B9:B12"/>
    <mergeCell ref="B25:B36"/>
    <mergeCell ref="B37:B48"/>
    <mergeCell ref="B63:B66"/>
    <mergeCell ref="B67:B70"/>
    <mergeCell ref="B71:B74"/>
    <mergeCell ref="B75:B78"/>
    <mergeCell ref="C25:C27"/>
    <mergeCell ref="C28:C30"/>
    <mergeCell ref="C31:C33"/>
    <mergeCell ref="C34:C36"/>
    <mergeCell ref="C37:C39"/>
    <mergeCell ref="C40:C42"/>
    <mergeCell ref="C43:C45"/>
    <mergeCell ref="C46:C48"/>
    <mergeCell ref="C61:C62"/>
    <mergeCell ref="D61:D62"/>
    <mergeCell ref="E2:E3"/>
    <mergeCell ref="E61:E62"/>
    <mergeCell ref="F2:F3"/>
    <mergeCell ref="G2:G3"/>
    <mergeCell ref="A57:B58"/>
    <mergeCell ref="B17:C20"/>
    <mergeCell ref="B13:C16"/>
    <mergeCell ref="A2:D3"/>
    <mergeCell ref="H2:I3"/>
    <mergeCell ref="A21:B24"/>
    <mergeCell ref="A61:B62"/>
    <mergeCell ref="F61:G62"/>
    <mergeCell ref="H61:I62"/>
    <mergeCell ref="D82:E83"/>
    <mergeCell ref="F82:G83"/>
    <mergeCell ref="H82:I83"/>
    <mergeCell ref="D80:E81"/>
    <mergeCell ref="F80:G81"/>
    <mergeCell ref="H80:I81"/>
    <mergeCell ref="D90:E91"/>
    <mergeCell ref="F90:G91"/>
    <mergeCell ref="H90:I91"/>
    <mergeCell ref="D88:E89"/>
    <mergeCell ref="F88:G89"/>
    <mergeCell ref="H88:I89"/>
    <mergeCell ref="A80:C81"/>
    <mergeCell ref="A82:C83"/>
    <mergeCell ref="D92:E93"/>
    <mergeCell ref="F92:G93"/>
    <mergeCell ref="H92:I93"/>
    <mergeCell ref="A90:C91"/>
    <mergeCell ref="D86:E87"/>
    <mergeCell ref="F86:G87"/>
    <mergeCell ref="H86:I87"/>
    <mergeCell ref="D84:E85"/>
    <mergeCell ref="F84:G85"/>
    <mergeCell ref="H84:I85"/>
    <mergeCell ref="A92:C93"/>
    <mergeCell ref="A88:C89"/>
    <mergeCell ref="A84:C85"/>
    <mergeCell ref="A86:C87"/>
  </mergeCells>
  <pageMargins left="0.748031496062992" right="0.748031496062992" top="0.393700787401575" bottom="0.78740157480315" header="0.511811023622047" footer="0.511811023622047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2"/>
  <sheetViews>
    <sheetView tabSelected="1" zoomScale="85" zoomScaleNormal="85" topLeftCell="A16" workbookViewId="0">
      <selection activeCell="X21" sqref="X21"/>
    </sheetView>
  </sheetViews>
  <sheetFormatPr defaultColWidth="9" defaultRowHeight="20.1" customHeight="1"/>
  <cols>
    <col min="1" max="1" width="4" customWidth="1"/>
    <col min="2" max="2" width="4.7" customWidth="1"/>
    <col min="3" max="3" width="4.6" customWidth="1"/>
    <col min="4" max="4" width="7" customWidth="1"/>
    <col min="5" max="5" width="6.9" customWidth="1"/>
    <col min="6" max="6" width="6.5" customWidth="1"/>
    <col min="7" max="7" width="4.7" customWidth="1"/>
    <col min="8" max="9" width="7.9" customWidth="1"/>
    <col min="10" max="10" width="9.7" customWidth="1"/>
    <col min="11" max="11" width="7" customWidth="1"/>
    <col min="12" max="12" width="8.6" customWidth="1"/>
    <col min="13" max="13" width="10" customWidth="1"/>
    <col min="14" max="14" width="7.4" customWidth="1"/>
    <col min="15" max="15" width="3.9" customWidth="1"/>
    <col min="16" max="16" width="4.7" customWidth="1"/>
    <col min="17" max="17" width="3.6" customWidth="1"/>
    <col min="18" max="18" width="8.6" customWidth="1"/>
    <col min="19" max="19" width="12.1" customWidth="1"/>
    <col min="20" max="20" width="3.6" customWidth="1"/>
    <col min="21" max="21" width="11.2" customWidth="1"/>
    <col min="22" max="22" width="6.9" customWidth="1"/>
    <col min="23" max="23" width="7.6" customWidth="1"/>
    <col min="24" max="24" width="9.4" customWidth="1"/>
    <col min="25" max="67" width="8.6" customWidth="1"/>
  </cols>
  <sheetData>
    <row r="1" ht="36" customHeight="1" spans="1:2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/>
      <c r="T1" s="19"/>
      <c r="U1" s="19"/>
      <c r="V1" s="19"/>
      <c r="W1" s="19"/>
      <c r="X1" s="19"/>
    </row>
    <row r="2" customHeight="1" spans="1:24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 t="s">
        <v>108</v>
      </c>
      <c r="L2" s="2"/>
      <c r="M2" s="2"/>
      <c r="N2" s="2"/>
      <c r="O2" s="2"/>
      <c r="P2" s="2"/>
      <c r="Q2" s="2"/>
      <c r="R2" s="2"/>
      <c r="S2" s="19"/>
      <c r="T2" s="19"/>
      <c r="U2" s="19"/>
      <c r="V2" s="19"/>
      <c r="W2" s="19"/>
      <c r="X2" s="19"/>
    </row>
    <row r="3" customHeight="1" spans="1:24">
      <c r="A3" s="2" t="s">
        <v>109</v>
      </c>
      <c r="B3" s="2"/>
      <c r="C3" s="2"/>
      <c r="D3" s="3" t="s">
        <v>110</v>
      </c>
      <c r="E3" s="3">
        <f>FloorNum</f>
        <v>1</v>
      </c>
      <c r="F3" s="3" t="s">
        <v>111</v>
      </c>
      <c r="G3" s="2" t="s">
        <v>112</v>
      </c>
      <c r="H3" s="2"/>
      <c r="I3" s="3" t="s">
        <v>110</v>
      </c>
      <c r="J3" s="3">
        <f>A0</f>
        <v>1753.56</v>
      </c>
      <c r="K3" s="3" t="s">
        <v>113</v>
      </c>
      <c r="L3" s="4" t="s">
        <v>114</v>
      </c>
      <c r="M3" s="4"/>
      <c r="N3" s="4"/>
      <c r="O3" s="3" t="s">
        <v>45</v>
      </c>
      <c r="P3" s="3"/>
      <c r="Q3" s="2" t="s">
        <v>47</v>
      </c>
      <c r="R3" s="2"/>
      <c r="S3" s="20"/>
      <c r="T3" s="20"/>
      <c r="U3" s="20"/>
      <c r="V3" s="20"/>
      <c r="W3" s="20"/>
      <c r="X3" s="20"/>
    </row>
    <row r="4" customHeight="1" spans="1:24">
      <c r="A4" s="2"/>
      <c r="B4" s="2"/>
      <c r="C4" s="2"/>
      <c r="D4" s="3" t="s">
        <v>115</v>
      </c>
      <c r="E4" s="3" t="str">
        <f>地下层数</f>
        <v>－</v>
      </c>
      <c r="F4" s="3" t="s">
        <v>111</v>
      </c>
      <c r="G4" s="2"/>
      <c r="H4" s="2"/>
      <c r="I4" s="3" t="s">
        <v>115</v>
      </c>
      <c r="J4" s="2"/>
      <c r="K4" s="16" t="s">
        <v>113</v>
      </c>
      <c r="L4" s="4"/>
      <c r="M4" s="4"/>
      <c r="N4" s="4"/>
      <c r="O4" s="3" t="s">
        <v>49</v>
      </c>
      <c r="P4" s="3"/>
      <c r="Q4" s="2" t="s">
        <v>51</v>
      </c>
      <c r="R4" s="2"/>
      <c r="S4" s="20"/>
      <c r="T4" s="20"/>
      <c r="U4" s="20"/>
      <c r="V4" s="20"/>
      <c r="W4" s="20"/>
      <c r="X4" s="20"/>
    </row>
    <row r="5" ht="42.75" customHeight="1" spans="1:24">
      <c r="A5" s="2" t="s">
        <v>116</v>
      </c>
      <c r="B5" s="2"/>
      <c r="C5" s="2"/>
      <c r="D5" s="3">
        <f>导出数据!G12</f>
        <v>0.62</v>
      </c>
      <c r="E5" s="4" t="s">
        <v>117</v>
      </c>
      <c r="F5" s="4"/>
      <c r="G5" s="4"/>
      <c r="H5" s="5"/>
      <c r="I5" s="5" t="s">
        <v>118</v>
      </c>
      <c r="J5" s="17" t="s">
        <v>119</v>
      </c>
      <c r="K5" s="18"/>
      <c r="L5" s="3"/>
      <c r="M5" s="16" t="s">
        <v>120</v>
      </c>
      <c r="N5" s="4" t="s">
        <v>121</v>
      </c>
      <c r="O5" s="4"/>
      <c r="P5" s="4">
        <f>导出数据!G14</f>
        <v>-0.5</v>
      </c>
      <c r="Q5" s="4"/>
      <c r="R5" s="16" t="s">
        <v>122</v>
      </c>
      <c r="S5" s="21"/>
      <c r="T5" s="21"/>
      <c r="U5" s="22"/>
      <c r="V5" s="22"/>
      <c r="W5" s="22"/>
      <c r="X5" s="22"/>
    </row>
    <row r="6" customHeight="1" spans="1:24">
      <c r="A6" s="2" t="s">
        <v>123</v>
      </c>
      <c r="B6" s="2"/>
      <c r="C6" s="2"/>
      <c r="D6" s="2"/>
      <c r="E6" s="2"/>
      <c r="F6" s="2"/>
      <c r="G6" s="2"/>
      <c r="H6" s="2" t="s">
        <v>124</v>
      </c>
      <c r="I6" s="2"/>
      <c r="J6" s="2" t="s">
        <v>125</v>
      </c>
      <c r="K6" s="2"/>
      <c r="L6" s="3" t="s">
        <v>126</v>
      </c>
      <c r="M6" s="2" t="s">
        <v>127</v>
      </c>
      <c r="N6" s="2" t="s">
        <v>128</v>
      </c>
      <c r="O6" s="2"/>
      <c r="P6" s="2"/>
      <c r="Q6" s="2"/>
      <c r="R6" s="2"/>
      <c r="S6" s="19"/>
      <c r="T6" s="19"/>
      <c r="U6" s="19"/>
      <c r="V6" s="19"/>
      <c r="W6" s="19"/>
      <c r="X6" s="19"/>
    </row>
    <row r="7" customHeight="1" spans="1:24">
      <c r="A7" s="6" t="s">
        <v>129</v>
      </c>
      <c r="B7" s="2" t="s">
        <v>130</v>
      </c>
      <c r="C7" s="2"/>
      <c r="D7" s="2"/>
      <c r="E7" s="2"/>
      <c r="F7" s="2"/>
      <c r="G7" s="2"/>
      <c r="H7" s="2">
        <v>0.97</v>
      </c>
      <c r="I7" s="2"/>
      <c r="J7" s="2">
        <v>0.151</v>
      </c>
      <c r="K7" s="2"/>
      <c r="L7" s="3">
        <v>1459.8</v>
      </c>
      <c r="M7" s="10">
        <f>导出数据!G9</f>
        <v>1753.56</v>
      </c>
      <c r="N7" s="2">
        <f>H7*J7*L7*(18-P5)/M7</f>
        <v>2.25576128618354</v>
      </c>
      <c r="O7" s="2"/>
      <c r="P7" s="2"/>
      <c r="Q7" s="2"/>
      <c r="R7" s="2"/>
      <c r="S7" s="23"/>
      <c r="T7" s="23"/>
      <c r="U7" s="23"/>
      <c r="V7" s="23"/>
      <c r="W7" s="23"/>
      <c r="X7" s="23"/>
    </row>
    <row r="8" customHeight="1" spans="1:24">
      <c r="A8" s="6"/>
      <c r="B8" s="7" t="s">
        <v>60</v>
      </c>
      <c r="C8" s="2" t="s">
        <v>45</v>
      </c>
      <c r="D8" s="2"/>
      <c r="E8" s="2"/>
      <c r="F8" s="2"/>
      <c r="G8" s="2"/>
      <c r="H8" s="2">
        <v>0.91</v>
      </c>
      <c r="I8" s="2"/>
      <c r="J8" s="2">
        <v>0.214637</v>
      </c>
      <c r="K8" s="2"/>
      <c r="L8" s="3">
        <v>542.562</v>
      </c>
      <c r="M8" s="10">
        <f>导出数据!G9</f>
        <v>1753.56</v>
      </c>
      <c r="N8" s="2">
        <f>H8*J8*L8*(18-P5)/M8</f>
        <v>1.11801196976379</v>
      </c>
      <c r="O8" s="2"/>
      <c r="P8" s="2"/>
      <c r="Q8" s="2"/>
      <c r="R8" s="2"/>
      <c r="S8" s="23"/>
      <c r="T8" s="23"/>
      <c r="U8" s="23"/>
      <c r="V8" s="23"/>
      <c r="W8" s="23"/>
      <c r="X8" s="23"/>
    </row>
    <row r="9" customHeight="1" spans="1:24">
      <c r="A9" s="6"/>
      <c r="B9" s="8"/>
      <c r="C9" s="2" t="s">
        <v>49</v>
      </c>
      <c r="D9" s="2"/>
      <c r="E9" s="2"/>
      <c r="F9" s="2"/>
      <c r="G9" s="2"/>
      <c r="H9" s="2">
        <v>0.92</v>
      </c>
      <c r="I9" s="2"/>
      <c r="J9" s="2">
        <v>0.211024</v>
      </c>
      <c r="K9" s="2"/>
      <c r="L9" s="3">
        <v>633.696</v>
      </c>
      <c r="M9" s="10">
        <f>导出数据!G9</f>
        <v>1753.56</v>
      </c>
      <c r="N9" s="2">
        <f>H9*J9*L9*(18-P5)/M9</f>
        <v>1.29793140882666</v>
      </c>
      <c r="O9" s="2"/>
      <c r="P9" s="2"/>
      <c r="Q9" s="2"/>
      <c r="R9" s="2"/>
      <c r="S9" s="23"/>
      <c r="T9" s="23"/>
      <c r="U9" s="23"/>
      <c r="V9" s="23"/>
      <c r="W9" s="23"/>
      <c r="X9" s="23"/>
    </row>
    <row r="10" customHeight="1" spans="1:24">
      <c r="A10" s="6"/>
      <c r="B10" s="8"/>
      <c r="C10" s="2" t="s">
        <v>47</v>
      </c>
      <c r="D10" s="2"/>
      <c r="E10" s="2"/>
      <c r="F10" s="2"/>
      <c r="G10" s="2"/>
      <c r="H10" s="2">
        <v>0.84</v>
      </c>
      <c r="I10" s="2"/>
      <c r="J10" s="2">
        <v>0.245684</v>
      </c>
      <c r="K10" s="2"/>
      <c r="L10" s="3">
        <v>484.944</v>
      </c>
      <c r="M10" s="10">
        <f>导出数据!G9</f>
        <v>1753.56</v>
      </c>
      <c r="N10" s="2">
        <f>H10*J10*L10*(18-P5)/M10</f>
        <v>1.05584179358325</v>
      </c>
      <c r="O10" s="2"/>
      <c r="P10" s="2"/>
      <c r="Q10" s="2"/>
      <c r="R10" s="2"/>
      <c r="S10" s="23"/>
      <c r="T10" s="23"/>
      <c r="U10" s="23"/>
      <c r="V10" s="23"/>
      <c r="W10" s="23"/>
      <c r="X10" s="23"/>
    </row>
    <row r="11" customHeight="1" spans="1:24">
      <c r="A11" s="6"/>
      <c r="B11" s="8"/>
      <c r="C11" s="2" t="s">
        <v>51</v>
      </c>
      <c r="D11" s="2"/>
      <c r="E11" s="2"/>
      <c r="F11" s="2"/>
      <c r="G11" s="2"/>
      <c r="H11" s="2">
        <v>0.95</v>
      </c>
      <c r="I11" s="2"/>
      <c r="J11" s="2">
        <v>0.196127</v>
      </c>
      <c r="K11" s="2"/>
      <c r="L11" s="3">
        <v>538.044</v>
      </c>
      <c r="M11" s="10">
        <f>导出数据!G9</f>
        <v>1753.56</v>
      </c>
      <c r="N11" s="2">
        <f>H11*J11*L11*(18-P5)/M11</f>
        <v>1.05762055159738</v>
      </c>
      <c r="O11" s="2"/>
      <c r="P11" s="2"/>
      <c r="Q11" s="2"/>
      <c r="R11" s="2"/>
      <c r="S11" s="23"/>
      <c r="T11" s="23"/>
      <c r="U11" s="23"/>
      <c r="V11" s="23"/>
      <c r="W11" s="23"/>
      <c r="X11" s="23"/>
    </row>
    <row r="12" customHeight="1" spans="1:24">
      <c r="A12" s="6"/>
      <c r="B12" s="8" t="s">
        <v>131</v>
      </c>
      <c r="C12" s="2" t="s">
        <v>45</v>
      </c>
      <c r="D12" s="2"/>
      <c r="E12" s="2"/>
      <c r="F12" s="2"/>
      <c r="G12" s="2"/>
      <c r="H12" s="2">
        <v>0.91</v>
      </c>
      <c r="I12" s="2"/>
      <c r="J12" s="2">
        <v>0.214637</v>
      </c>
      <c r="K12" s="2"/>
      <c r="L12" s="3">
        <v>119.568</v>
      </c>
      <c r="M12" s="10">
        <f>导出数据!G9</f>
        <v>1753.56</v>
      </c>
      <c r="N12" s="2">
        <f>H12*J12*L12*(12-P5)/M12</f>
        <v>0.166475500571409</v>
      </c>
      <c r="O12" s="2"/>
      <c r="P12" s="2"/>
      <c r="Q12" s="2"/>
      <c r="R12" s="2"/>
      <c r="S12" s="23"/>
      <c r="T12" s="23"/>
      <c r="U12" s="23"/>
      <c r="V12" s="23"/>
      <c r="W12" s="23"/>
      <c r="X12" s="23"/>
    </row>
    <row r="13" customHeight="1" spans="1:24">
      <c r="A13" s="6"/>
      <c r="B13" s="8"/>
      <c r="C13" s="2" t="s">
        <v>49</v>
      </c>
      <c r="D13" s="2"/>
      <c r="E13" s="2"/>
      <c r="F13" s="2"/>
      <c r="G13" s="2"/>
      <c r="H13" s="2">
        <v>0.92</v>
      </c>
      <c r="I13" s="2"/>
      <c r="J13" s="2">
        <v>0.211024</v>
      </c>
      <c r="K13" s="2"/>
      <c r="L13" s="3">
        <v>27.984</v>
      </c>
      <c r="M13" s="10">
        <f>导出数据!G9</f>
        <v>1753.56</v>
      </c>
      <c r="N13" s="2">
        <f>H13*J13*L13*(12-P5)/M13</f>
        <v>0.0387274456442893</v>
      </c>
      <c r="O13" s="2"/>
      <c r="P13" s="2"/>
      <c r="Q13" s="2"/>
      <c r="R13" s="2"/>
      <c r="S13" s="23"/>
      <c r="T13" s="23"/>
      <c r="U13" s="23"/>
      <c r="V13" s="23"/>
      <c r="W13" s="23"/>
      <c r="X13" s="23"/>
    </row>
    <row r="14" customHeight="1" spans="1:24">
      <c r="A14" s="6"/>
      <c r="B14" s="8"/>
      <c r="C14" s="2" t="s">
        <v>47</v>
      </c>
      <c r="D14" s="2"/>
      <c r="E14" s="2"/>
      <c r="F14" s="2"/>
      <c r="G14" s="2"/>
      <c r="H14" s="2">
        <v>0.84</v>
      </c>
      <c r="I14" s="2"/>
      <c r="J14" s="2">
        <v>0.245684</v>
      </c>
      <c r="K14" s="2"/>
      <c r="L14" s="3">
        <v>75.006</v>
      </c>
      <c r="M14" s="10">
        <f>导出数据!G9</f>
        <v>1753.56</v>
      </c>
      <c r="N14" s="2">
        <f>H14*J14*L14*(12-P5)/M14</f>
        <v>0.110342177109423</v>
      </c>
      <c r="O14" s="2"/>
      <c r="P14" s="2"/>
      <c r="Q14" s="2"/>
      <c r="R14" s="2"/>
      <c r="S14" s="23"/>
      <c r="T14" s="23"/>
      <c r="U14" s="23"/>
      <c r="V14" s="23"/>
      <c r="W14" s="23"/>
      <c r="X14" s="23"/>
    </row>
    <row r="15" customHeight="1" spans="1:24">
      <c r="A15" s="6"/>
      <c r="B15" s="9"/>
      <c r="C15" s="2" t="s">
        <v>51</v>
      </c>
      <c r="D15" s="2"/>
      <c r="E15" s="2"/>
      <c r="F15" s="2"/>
      <c r="G15" s="2"/>
      <c r="H15" s="2">
        <v>0.95</v>
      </c>
      <c r="I15" s="2"/>
      <c r="J15" s="2">
        <v>0.196127</v>
      </c>
      <c r="K15" s="2"/>
      <c r="L15" s="3">
        <v>99.216</v>
      </c>
      <c r="M15" s="10">
        <f>导出数据!G9</f>
        <v>1753.56</v>
      </c>
      <c r="N15" s="2">
        <f>H15*J15*L15*(12-P5)/M15</f>
        <v>0.131774715510162</v>
      </c>
      <c r="O15" s="2"/>
      <c r="P15" s="2"/>
      <c r="Q15" s="2"/>
      <c r="R15" s="2"/>
      <c r="S15" s="23"/>
      <c r="T15" s="23"/>
      <c r="U15" s="23"/>
      <c r="V15" s="23"/>
      <c r="W15" s="23"/>
      <c r="X15" s="23"/>
    </row>
    <row r="16" customHeight="1" spans="1:24">
      <c r="A16" s="6"/>
      <c r="B16" s="2" t="s">
        <v>79</v>
      </c>
      <c r="C16" s="2" t="s">
        <v>132</v>
      </c>
      <c r="D16" s="2"/>
      <c r="E16" s="2"/>
      <c r="F16" s="2"/>
      <c r="G16" s="2"/>
      <c r="H16" s="2">
        <v>1</v>
      </c>
      <c r="I16" s="2"/>
      <c r="J16" s="2">
        <v>0.101</v>
      </c>
      <c r="K16" s="2"/>
      <c r="L16" s="3">
        <v>968.8</v>
      </c>
      <c r="M16" s="10">
        <f>导出数据!G9</f>
        <v>1753.56</v>
      </c>
      <c r="N16" s="2">
        <f>H16*J16*L16*(18-P5)/M16</f>
        <v>1.03230160359497</v>
      </c>
      <c r="O16" s="2"/>
      <c r="P16" s="2"/>
      <c r="Q16" s="2"/>
      <c r="R16" s="2"/>
      <c r="S16" s="23"/>
      <c r="T16" s="23"/>
      <c r="U16" s="23"/>
      <c r="V16" s="23"/>
      <c r="W16" s="23"/>
      <c r="X16" s="23"/>
    </row>
    <row r="17" customHeight="1" spans="1:24">
      <c r="A17" s="6"/>
      <c r="B17" s="2"/>
      <c r="C17" s="2" t="s">
        <v>133</v>
      </c>
      <c r="D17" s="2"/>
      <c r="E17" s="2"/>
      <c r="F17" s="2"/>
      <c r="G17" s="2"/>
      <c r="H17" s="2">
        <v>1</v>
      </c>
      <c r="I17" s="2"/>
      <c r="J17" s="2">
        <v>0.046</v>
      </c>
      <c r="K17" s="2"/>
      <c r="L17" s="3">
        <v>330.62</v>
      </c>
      <c r="M17" s="10">
        <f>导出数据!G9</f>
        <v>1753.56</v>
      </c>
      <c r="N17" s="2">
        <f>H17*J17*L17*(18-P5)/M17</f>
        <v>0.160449382969502</v>
      </c>
      <c r="O17" s="2"/>
      <c r="P17" s="2"/>
      <c r="Q17" s="2"/>
      <c r="R17" s="2"/>
      <c r="S17" s="23"/>
      <c r="T17" s="23"/>
      <c r="U17" s="23"/>
      <c r="V17" s="23"/>
      <c r="W17" s="23"/>
      <c r="X17" s="23"/>
    </row>
    <row r="18" customHeight="1" spans="1:24">
      <c r="A18" s="6"/>
      <c r="B18" s="2" t="s">
        <v>134</v>
      </c>
      <c r="C18" s="2"/>
      <c r="D18" s="2"/>
      <c r="E18" s="2"/>
      <c r="F18" s="2"/>
      <c r="G18" s="2"/>
      <c r="H18" s="2">
        <v>1</v>
      </c>
      <c r="I18" s="2"/>
      <c r="J18" s="2"/>
      <c r="K18" s="2"/>
      <c r="L18" s="3">
        <v>0</v>
      </c>
      <c r="M18" s="10">
        <f>导出数据!G9</f>
        <v>1753.56</v>
      </c>
      <c r="N18" s="2">
        <f>H18*J18*L18*(18-P5)/M18</f>
        <v>0</v>
      </c>
      <c r="O18" s="2"/>
      <c r="P18" s="2"/>
      <c r="Q18" s="2"/>
      <c r="R18" s="2"/>
      <c r="S18" s="23"/>
      <c r="T18" s="23"/>
      <c r="U18" s="23"/>
      <c r="V18" s="23"/>
      <c r="W18" s="23"/>
      <c r="X18" s="23"/>
    </row>
    <row r="19" customHeight="1" spans="1:24">
      <c r="A19" s="6"/>
      <c r="B19" s="2" t="s">
        <v>135</v>
      </c>
      <c r="C19" s="2"/>
      <c r="D19" s="2"/>
      <c r="E19" s="2"/>
      <c r="F19" s="2"/>
      <c r="G19" s="2"/>
      <c r="H19" s="2">
        <v>1</v>
      </c>
      <c r="I19" s="2"/>
      <c r="J19" s="2"/>
      <c r="K19" s="2"/>
      <c r="L19" s="3">
        <v>0</v>
      </c>
      <c r="M19" s="10">
        <f>导出数据!G9</f>
        <v>1753.56</v>
      </c>
      <c r="N19" s="2">
        <f>H19*J19*L19*(18-P5)/M19</f>
        <v>0</v>
      </c>
      <c r="O19" s="2"/>
      <c r="P19" s="2"/>
      <c r="Q19" s="2"/>
      <c r="R19" s="2"/>
      <c r="S19" s="23"/>
      <c r="T19" s="23"/>
      <c r="U19" s="23"/>
      <c r="V19" s="23"/>
      <c r="W19" s="23"/>
      <c r="X19" s="23"/>
    </row>
    <row r="20" customHeight="1" spans="1:24">
      <c r="A20" s="6"/>
      <c r="B20" s="2" t="s">
        <v>136</v>
      </c>
      <c r="C20" s="2"/>
      <c r="D20" s="2"/>
      <c r="E20" s="2"/>
      <c r="F20" s="2"/>
      <c r="G20" s="2"/>
      <c r="H20" s="2">
        <v>0.75</v>
      </c>
      <c r="I20" s="2"/>
      <c r="J20" s="2"/>
      <c r="K20" s="2"/>
      <c r="L20" s="3">
        <v>0</v>
      </c>
      <c r="M20" s="10">
        <f>导出数据!G9</f>
        <v>1753.56</v>
      </c>
      <c r="N20" s="2">
        <f>H20*J20*L20*(18-P5)/M20</f>
        <v>0</v>
      </c>
      <c r="O20" s="2"/>
      <c r="P20" s="2"/>
      <c r="Q20" s="2"/>
      <c r="R20" s="2"/>
      <c r="S20" s="23"/>
      <c r="T20" s="23"/>
      <c r="U20" s="23"/>
      <c r="V20" s="23"/>
      <c r="W20" s="23"/>
      <c r="X20" s="23"/>
    </row>
    <row r="21" customHeight="1" spans="1:24">
      <c r="A21" s="6"/>
      <c r="B21" s="2" t="s">
        <v>137</v>
      </c>
      <c r="C21" s="2"/>
      <c r="D21" s="2"/>
      <c r="E21" s="2"/>
      <c r="F21" s="2"/>
      <c r="G21" s="2"/>
      <c r="H21" s="2"/>
      <c r="I21" s="2"/>
      <c r="J21" s="2"/>
      <c r="K21" s="2"/>
      <c r="L21" s="3"/>
      <c r="M21" s="10">
        <f>导出数据!G9</f>
        <v>1753.56</v>
      </c>
      <c r="N21" s="2">
        <f>H21*J21*L21*(18-P5)/M21</f>
        <v>0</v>
      </c>
      <c r="O21" s="2"/>
      <c r="P21" s="2"/>
      <c r="Q21" s="2"/>
      <c r="R21" s="2"/>
      <c r="S21" s="23"/>
      <c r="T21" s="23"/>
      <c r="U21" s="23"/>
      <c r="V21" s="23"/>
      <c r="W21" s="23"/>
      <c r="X21" s="23"/>
    </row>
    <row r="22" customHeight="1" spans="1:24">
      <c r="A22" s="6"/>
      <c r="B22" s="2" t="s">
        <v>138</v>
      </c>
      <c r="C22" s="2"/>
      <c r="D22" s="2"/>
      <c r="E22" s="2"/>
      <c r="F22" s="2"/>
      <c r="G22" s="2"/>
      <c r="H22" s="2"/>
      <c r="I22" s="2"/>
      <c r="J22" s="2"/>
      <c r="K22" s="2"/>
      <c r="L22" s="3"/>
      <c r="M22" s="10">
        <f>导出数据!G9</f>
        <v>1753.56</v>
      </c>
      <c r="N22" s="2">
        <f>H22*J22*L22*(18-P5)/M22</f>
        <v>0</v>
      </c>
      <c r="O22" s="2"/>
      <c r="P22" s="2"/>
      <c r="Q22" s="2"/>
      <c r="R22" s="2"/>
      <c r="S22" s="23"/>
      <c r="T22" s="23"/>
      <c r="U22" s="23"/>
      <c r="V22" s="23"/>
      <c r="W22" s="23"/>
      <c r="X22" s="23"/>
    </row>
    <row r="23" customHeight="1" spans="1:24">
      <c r="A23" s="6"/>
      <c r="B23" s="2" t="s">
        <v>139</v>
      </c>
      <c r="C23" s="2"/>
      <c r="D23" s="2"/>
      <c r="E23" s="2"/>
      <c r="F23" s="2"/>
      <c r="G23" s="2"/>
      <c r="H23" s="2"/>
      <c r="I23" s="2"/>
      <c r="J23" s="2"/>
      <c r="K23" s="2"/>
      <c r="L23" s="3"/>
      <c r="M23" s="10">
        <f>导出数据!G9</f>
        <v>1753.56</v>
      </c>
      <c r="N23" s="2">
        <f>H23*J23*L23*(18-P5)/M23</f>
        <v>0</v>
      </c>
      <c r="O23" s="2"/>
      <c r="P23" s="2"/>
      <c r="Q23" s="2"/>
      <c r="R23" s="2"/>
      <c r="S23" s="23"/>
      <c r="T23" s="23"/>
      <c r="U23" s="23"/>
      <c r="V23" s="23"/>
      <c r="W23" s="23"/>
      <c r="X23" s="23"/>
    </row>
    <row r="24" customHeight="1" spans="1:24">
      <c r="A24" s="6"/>
      <c r="B24" s="2" t="s">
        <v>140</v>
      </c>
      <c r="C24" s="2"/>
      <c r="D24" s="2"/>
      <c r="E24" s="2"/>
      <c r="F24" s="2"/>
      <c r="G24" s="2"/>
      <c r="H24" s="2">
        <v>1</v>
      </c>
      <c r="I24" s="2"/>
      <c r="J24" s="2">
        <v>1.511</v>
      </c>
      <c r="K24" s="2"/>
      <c r="L24" s="3">
        <v>95.4</v>
      </c>
      <c r="M24" s="10">
        <f>导出数据!G9</f>
        <v>1753.56</v>
      </c>
      <c r="N24" s="2">
        <f>H24*J24*L24*(18-P5)/M24</f>
        <v>1.52077140217614</v>
      </c>
      <c r="O24" s="2"/>
      <c r="P24" s="2"/>
      <c r="Q24" s="2"/>
      <c r="R24" s="2"/>
      <c r="S24" s="23"/>
      <c r="T24" s="23"/>
      <c r="U24" s="23"/>
      <c r="V24" s="23"/>
      <c r="W24" s="23"/>
      <c r="X24" s="23"/>
    </row>
    <row r="25" customHeight="1" spans="1:24">
      <c r="A25" s="6"/>
      <c r="B25" s="2" t="s">
        <v>83</v>
      </c>
      <c r="C25" s="2"/>
      <c r="D25" s="2"/>
      <c r="E25" s="2"/>
      <c r="F25" s="2"/>
      <c r="G25" s="2"/>
      <c r="H25" s="2">
        <v>0.3</v>
      </c>
      <c r="I25" s="2"/>
      <c r="J25" s="2"/>
      <c r="K25" s="2"/>
      <c r="L25" s="3">
        <v>0</v>
      </c>
      <c r="M25" s="10">
        <f>导出数据!G9</f>
        <v>1753.56</v>
      </c>
      <c r="N25" s="2">
        <f>H25*J25*L25*(18-P5)/M25</f>
        <v>0</v>
      </c>
      <c r="O25" s="2"/>
      <c r="P25" s="2"/>
      <c r="Q25" s="2"/>
      <c r="R25" s="2"/>
      <c r="S25" s="23"/>
      <c r="T25" s="23"/>
      <c r="U25" s="23"/>
      <c r="V25" s="23"/>
      <c r="W25" s="23"/>
      <c r="X25" s="23"/>
    </row>
    <row r="26" customHeight="1" spans="1:24">
      <c r="A26" s="6"/>
      <c r="B26" s="6" t="s">
        <v>141</v>
      </c>
      <c r="C26" s="2" t="s">
        <v>85</v>
      </c>
      <c r="D26" s="2" t="s">
        <v>142</v>
      </c>
      <c r="E26" s="2"/>
      <c r="F26" s="2" t="s">
        <v>125</v>
      </c>
      <c r="G26" s="2"/>
      <c r="H26" s="2"/>
      <c r="I26" s="3" t="s">
        <v>126</v>
      </c>
      <c r="J26" s="2" t="s">
        <v>143</v>
      </c>
      <c r="K26" s="2"/>
      <c r="L26" s="3" t="s">
        <v>144</v>
      </c>
      <c r="M26" s="3" t="s">
        <v>127</v>
      </c>
      <c r="N26" s="3" t="s">
        <v>145</v>
      </c>
      <c r="O26" s="3"/>
      <c r="P26" s="3"/>
      <c r="Q26" s="3"/>
      <c r="R26" s="3"/>
      <c r="S26" s="19"/>
      <c r="T26" s="19"/>
      <c r="U26" s="19"/>
      <c r="V26" s="19"/>
      <c r="W26" s="19"/>
      <c r="X26" s="19"/>
    </row>
    <row r="27" customHeight="1" spans="1:24">
      <c r="A27" s="6"/>
      <c r="B27" s="6"/>
      <c r="C27" s="2" t="s">
        <v>45</v>
      </c>
      <c r="D27" s="2"/>
      <c r="E27" s="2"/>
      <c r="F27" s="2">
        <v>1.51</v>
      </c>
      <c r="G27" s="2"/>
      <c r="H27" s="2"/>
      <c r="I27" s="3">
        <v>81.27</v>
      </c>
      <c r="J27" s="2">
        <v>62</v>
      </c>
      <c r="K27" s="2"/>
      <c r="L27" s="2">
        <v>0.115101</v>
      </c>
      <c r="M27" s="3">
        <f t="shared" ref="M27:M37" si="0">A0</f>
        <v>1753.56</v>
      </c>
      <c r="N27" s="2">
        <f>(F27*I27*(18-P5)-J27*L27*I27)/M27</f>
        <v>0.963932478649148</v>
      </c>
      <c r="O27" s="2"/>
      <c r="P27" s="2"/>
      <c r="Q27" s="2"/>
      <c r="R27" s="2"/>
      <c r="S27" s="19"/>
      <c r="T27" s="19"/>
      <c r="U27" s="24"/>
      <c r="V27" s="24"/>
      <c r="W27" s="24"/>
      <c r="X27" s="24"/>
    </row>
    <row r="28" customHeight="1" spans="1:24">
      <c r="A28" s="6"/>
      <c r="B28" s="6"/>
      <c r="C28" s="2"/>
      <c r="D28" s="2"/>
      <c r="E28" s="2"/>
      <c r="F28" s="2"/>
      <c r="G28" s="2"/>
      <c r="H28" s="2"/>
      <c r="I28" s="3">
        <v>0</v>
      </c>
      <c r="J28" s="2">
        <v>62</v>
      </c>
      <c r="K28" s="2"/>
      <c r="L28" s="2">
        <v>0</v>
      </c>
      <c r="M28" s="3">
        <f t="shared" si="0"/>
        <v>1753.56</v>
      </c>
      <c r="N28" s="2">
        <f>(F28*I28*(18-P5)-J28*L28*I28)/M28</f>
        <v>0</v>
      </c>
      <c r="O28" s="2"/>
      <c r="P28" s="2"/>
      <c r="Q28" s="2"/>
      <c r="R28" s="2"/>
      <c r="S28" s="24"/>
      <c r="T28" s="24"/>
      <c r="U28" s="24"/>
      <c r="V28" s="23"/>
      <c r="W28" s="23"/>
      <c r="X28" s="23"/>
    </row>
    <row r="29" customHeight="1" spans="1:24">
      <c r="A29" s="6"/>
      <c r="B29" s="6"/>
      <c r="C29" s="2"/>
      <c r="D29" s="2"/>
      <c r="E29" s="2"/>
      <c r="F29" s="2"/>
      <c r="G29" s="2"/>
      <c r="H29" s="2"/>
      <c r="I29" s="3"/>
      <c r="J29" s="2"/>
      <c r="K29" s="2"/>
      <c r="L29" s="2"/>
      <c r="M29" s="3">
        <f t="shared" si="0"/>
        <v>1753.56</v>
      </c>
      <c r="N29" s="2">
        <f>(F29*I29*(18-P5)-J29*L29*I29)/M29</f>
        <v>0</v>
      </c>
      <c r="O29" s="2"/>
      <c r="P29" s="2"/>
      <c r="Q29" s="2"/>
      <c r="R29" s="2"/>
      <c r="S29" s="24"/>
      <c r="T29" s="24"/>
      <c r="U29" s="24"/>
      <c r="V29" s="24"/>
      <c r="W29" s="24"/>
      <c r="X29" s="24"/>
    </row>
    <row r="30" customHeight="1" spans="1:24">
      <c r="A30" s="6"/>
      <c r="B30" s="6"/>
      <c r="C30" s="2" t="s">
        <v>49</v>
      </c>
      <c r="D30" s="2"/>
      <c r="E30" s="2"/>
      <c r="F30" s="2">
        <v>1.51</v>
      </c>
      <c r="G30" s="2"/>
      <c r="H30" s="2"/>
      <c r="I30" s="3">
        <v>71.82</v>
      </c>
      <c r="J30" s="2">
        <v>60</v>
      </c>
      <c r="K30" s="2"/>
      <c r="L30" s="2">
        <v>0.115101</v>
      </c>
      <c r="M30" s="3">
        <f t="shared" si="0"/>
        <v>1753.56</v>
      </c>
      <c r="N30" s="2">
        <f>(F30*I30*(18-P5)-J30*L30*I30)/M30</f>
        <v>0.861275616916444</v>
      </c>
      <c r="O30" s="2"/>
      <c r="P30" s="2"/>
      <c r="Q30" s="2"/>
      <c r="R30" s="2"/>
      <c r="S30" s="24"/>
      <c r="T30" s="24"/>
      <c r="U30" s="24"/>
      <c r="V30" s="24"/>
      <c r="W30" s="24"/>
      <c r="X30" s="24"/>
    </row>
    <row r="31" customHeight="1" spans="1:24">
      <c r="A31" s="6"/>
      <c r="B31" s="6"/>
      <c r="C31" s="2"/>
      <c r="D31" s="2"/>
      <c r="E31" s="2"/>
      <c r="F31" s="2"/>
      <c r="G31" s="2"/>
      <c r="H31" s="2"/>
      <c r="I31" s="3">
        <v>0</v>
      </c>
      <c r="J31" s="2">
        <v>60</v>
      </c>
      <c r="K31" s="2"/>
      <c r="L31" s="2">
        <v>0</v>
      </c>
      <c r="M31" s="3">
        <f t="shared" si="0"/>
        <v>1753.56</v>
      </c>
      <c r="N31" s="2">
        <f>(F31*I31*(18-P5)-J31*L31*I31)/M31</f>
        <v>0</v>
      </c>
      <c r="O31" s="2"/>
      <c r="P31" s="2"/>
      <c r="Q31" s="2"/>
      <c r="R31" s="2"/>
      <c r="S31" s="24"/>
      <c r="T31" s="24"/>
      <c r="U31" s="24"/>
      <c r="V31" s="24"/>
      <c r="W31" s="24"/>
      <c r="X31" s="24"/>
    </row>
    <row r="32" customHeight="1" spans="1:24">
      <c r="A32" s="6"/>
      <c r="B32" s="6"/>
      <c r="C32" s="2"/>
      <c r="D32" s="2"/>
      <c r="E32" s="2"/>
      <c r="F32" s="2"/>
      <c r="G32" s="2"/>
      <c r="H32" s="2"/>
      <c r="I32" s="3"/>
      <c r="J32" s="2"/>
      <c r="K32" s="2"/>
      <c r="L32" s="2"/>
      <c r="M32" s="3">
        <f t="shared" si="0"/>
        <v>1753.56</v>
      </c>
      <c r="N32" s="2">
        <f>(F32*I32*(18-P5)-J32*L32*I32)/M32</f>
        <v>0</v>
      </c>
      <c r="O32" s="2"/>
      <c r="P32" s="2"/>
      <c r="Q32" s="2"/>
      <c r="R32" s="2"/>
      <c r="S32" s="24"/>
      <c r="T32" s="24"/>
      <c r="U32" s="24"/>
      <c r="V32" s="24"/>
      <c r="W32" s="24"/>
      <c r="X32" s="24"/>
    </row>
    <row r="33" customHeight="1" spans="1:24">
      <c r="A33" s="6"/>
      <c r="B33" s="6"/>
      <c r="C33" s="2" t="s">
        <v>47</v>
      </c>
      <c r="D33" s="2"/>
      <c r="E33" s="2"/>
      <c r="F33" s="2">
        <v>1.51</v>
      </c>
      <c r="G33" s="2"/>
      <c r="H33" s="2"/>
      <c r="I33" s="3">
        <v>73.71</v>
      </c>
      <c r="J33" s="2">
        <v>118</v>
      </c>
      <c r="K33" s="2"/>
      <c r="L33" s="2">
        <v>0.115101</v>
      </c>
      <c r="M33" s="3">
        <f t="shared" si="0"/>
        <v>1753.56</v>
      </c>
      <c r="N33" s="2">
        <f>(F33*I33*(18-P5)-J33*L33*I33)/M33</f>
        <v>0.603324479470335</v>
      </c>
      <c r="O33" s="2"/>
      <c r="P33" s="2"/>
      <c r="Q33" s="2"/>
      <c r="R33" s="2"/>
      <c r="S33" s="24"/>
      <c r="T33" s="24"/>
      <c r="U33" s="24"/>
      <c r="V33" s="24"/>
      <c r="W33" s="24"/>
      <c r="X33" s="24"/>
    </row>
    <row r="34" customHeight="1" spans="1:24">
      <c r="A34" s="6"/>
      <c r="B34" s="6"/>
      <c r="C34" s="2"/>
      <c r="D34" s="2"/>
      <c r="E34" s="2"/>
      <c r="F34" s="2"/>
      <c r="G34" s="2"/>
      <c r="H34" s="2"/>
      <c r="I34" s="3">
        <v>0</v>
      </c>
      <c r="J34" s="2">
        <v>118</v>
      </c>
      <c r="K34" s="2"/>
      <c r="L34" s="2">
        <v>0</v>
      </c>
      <c r="M34" s="3">
        <f t="shared" si="0"/>
        <v>1753.56</v>
      </c>
      <c r="N34" s="2">
        <f>(F34*I34*(18-P5)-J34*L34*I34)/M34</f>
        <v>0</v>
      </c>
      <c r="O34" s="2"/>
      <c r="P34" s="2"/>
      <c r="Q34" s="2"/>
      <c r="R34" s="2"/>
      <c r="S34" s="24"/>
      <c r="T34" s="24"/>
      <c r="U34" s="24"/>
      <c r="V34" s="24"/>
      <c r="W34" s="24"/>
      <c r="X34" s="24"/>
    </row>
    <row r="35" customHeight="1" spans="1:24">
      <c r="A35" s="6"/>
      <c r="B35" s="6"/>
      <c r="C35" s="2"/>
      <c r="D35" s="2"/>
      <c r="E35" s="2"/>
      <c r="F35" s="2"/>
      <c r="G35" s="2"/>
      <c r="H35" s="2"/>
      <c r="I35" s="3"/>
      <c r="J35" s="2"/>
      <c r="K35" s="2"/>
      <c r="L35" s="2"/>
      <c r="M35" s="3">
        <f t="shared" si="0"/>
        <v>1753.56</v>
      </c>
      <c r="N35" s="2">
        <f>(F35*I35*(18-P5)-J35*L35*I35)/M35</f>
        <v>0</v>
      </c>
      <c r="O35" s="2"/>
      <c r="P35" s="2"/>
      <c r="Q35" s="2"/>
      <c r="R35" s="2"/>
      <c r="S35" s="24"/>
      <c r="T35" s="24"/>
      <c r="U35" s="24"/>
      <c r="V35" s="24"/>
      <c r="W35" s="24"/>
      <c r="X35" s="24"/>
    </row>
    <row r="36" customHeight="1" spans="1:24">
      <c r="A36" s="6"/>
      <c r="B36" s="6"/>
      <c r="C36" s="2" t="s">
        <v>51</v>
      </c>
      <c r="D36" s="2"/>
      <c r="E36" s="2"/>
      <c r="F36" s="2">
        <v>1.51</v>
      </c>
      <c r="G36" s="2"/>
      <c r="H36" s="2"/>
      <c r="I36" s="3">
        <v>31.5</v>
      </c>
      <c r="J36" s="2">
        <v>36</v>
      </c>
      <c r="K36" s="2"/>
      <c r="L36" s="2">
        <v>0.115101</v>
      </c>
      <c r="M36" s="3">
        <f t="shared" si="0"/>
        <v>1753.56</v>
      </c>
      <c r="N36" s="2">
        <f>(F36*I36*(18-P5)-J36*L36*I36)/M36</f>
        <v>0.427375148840074</v>
      </c>
      <c r="O36" s="2"/>
      <c r="P36" s="2"/>
      <c r="Q36" s="2"/>
      <c r="R36" s="2"/>
      <c r="S36" s="24"/>
      <c r="T36" s="24"/>
      <c r="U36" s="24"/>
      <c r="V36" s="24"/>
      <c r="W36" s="24"/>
      <c r="X36" s="24"/>
    </row>
    <row r="37" customHeight="1" spans="1:24">
      <c r="A37" s="6"/>
      <c r="B37" s="6"/>
      <c r="C37" s="2"/>
      <c r="D37" s="2"/>
      <c r="E37" s="2"/>
      <c r="F37" s="2"/>
      <c r="G37" s="2"/>
      <c r="H37" s="2"/>
      <c r="I37" s="3">
        <v>0</v>
      </c>
      <c r="J37" s="2">
        <v>36</v>
      </c>
      <c r="K37" s="2"/>
      <c r="L37" s="2">
        <v>0</v>
      </c>
      <c r="M37" s="3">
        <f t="shared" si="0"/>
        <v>1753.56</v>
      </c>
      <c r="N37" s="2">
        <f>(F37*I37*(18-P5)-J37*L37*I37)/M37</f>
        <v>0</v>
      </c>
      <c r="O37" s="2"/>
      <c r="P37" s="2"/>
      <c r="Q37" s="2"/>
      <c r="R37" s="2"/>
      <c r="S37" s="24"/>
      <c r="T37" s="24"/>
      <c r="U37" s="24"/>
      <c r="V37" s="24"/>
      <c r="W37" s="24"/>
      <c r="X37" s="24"/>
    </row>
    <row r="38" customHeight="1" spans="1:24">
      <c r="A38" s="6"/>
      <c r="B38" s="6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2"/>
      <c r="O38" s="2"/>
      <c r="P38" s="2"/>
      <c r="Q38" s="2"/>
      <c r="R38" s="2"/>
      <c r="S38" s="24"/>
      <c r="T38" s="24"/>
      <c r="U38" s="24"/>
      <c r="V38" s="24"/>
      <c r="W38" s="24"/>
      <c r="X38" s="24"/>
    </row>
    <row r="39" customHeight="1" spans="1:24">
      <c r="A39" s="6"/>
      <c r="B39" s="6" t="s">
        <v>146</v>
      </c>
      <c r="C39" s="10" t="s">
        <v>85</v>
      </c>
      <c r="D39" s="2" t="s">
        <v>142</v>
      </c>
      <c r="E39" s="2"/>
      <c r="F39" s="3" t="s">
        <v>147</v>
      </c>
      <c r="G39" s="2" t="s">
        <v>125</v>
      </c>
      <c r="H39" s="2"/>
      <c r="I39" s="3" t="s">
        <v>126</v>
      </c>
      <c r="J39" s="3" t="s">
        <v>148</v>
      </c>
      <c r="K39" s="3" t="s">
        <v>149</v>
      </c>
      <c r="L39" s="3" t="s">
        <v>150</v>
      </c>
      <c r="M39" s="2" t="s">
        <v>127</v>
      </c>
      <c r="N39" s="2" t="s">
        <v>151</v>
      </c>
      <c r="O39" s="2"/>
      <c r="P39" s="2"/>
      <c r="Q39" s="2"/>
      <c r="R39" s="2"/>
      <c r="S39" s="19"/>
      <c r="T39" s="19"/>
      <c r="U39" s="19"/>
      <c r="V39" s="19"/>
      <c r="W39" s="19"/>
      <c r="X39" s="19"/>
    </row>
    <row r="40" customHeight="1" spans="1:24">
      <c r="A40" s="6"/>
      <c r="B40" s="6"/>
      <c r="C40" s="2" t="s">
        <v>45</v>
      </c>
      <c r="D40" s="11" t="s">
        <v>152</v>
      </c>
      <c r="E40" s="12"/>
      <c r="F40" s="3">
        <f>热工表!E31</f>
        <v>0.56</v>
      </c>
      <c r="G40" s="2">
        <f>IF(SUM(热工表!G31:G33)&gt;0,SUMPRODUCT(热工表!F31:F33,热工表!G31:G33)/SUM(热工表!G31:G33),0)</f>
        <v>0</v>
      </c>
      <c r="H40" s="2"/>
      <c r="I40" s="3">
        <f>SUM(热工表!G31:G33)</f>
        <v>0</v>
      </c>
      <c r="J40" s="3">
        <f>热工表!E73</f>
        <v>62</v>
      </c>
      <c r="K40" s="2">
        <f>热工表!F73</f>
        <v>0</v>
      </c>
      <c r="L40" s="2">
        <f>热工表!D73</f>
        <v>0</v>
      </c>
      <c r="M40" s="2">
        <f t="shared" ref="M40:M51" si="1">A0</f>
        <v>1753.56</v>
      </c>
      <c r="N40" s="2">
        <f>(F40*G40*I40*(18-P5)-J40*K40*L40)/M40</f>
        <v>0</v>
      </c>
      <c r="O40" s="2"/>
      <c r="P40" s="2"/>
      <c r="Q40" s="2"/>
      <c r="R40" s="2"/>
      <c r="S40" s="19"/>
      <c r="T40" s="19"/>
      <c r="U40" s="19"/>
      <c r="V40" s="19"/>
      <c r="W40" s="19"/>
      <c r="X40" s="19"/>
    </row>
    <row r="41" customHeight="1" spans="1:24">
      <c r="A41" s="6"/>
      <c r="B41" s="6"/>
      <c r="C41" s="2"/>
      <c r="D41" s="11" t="s">
        <v>153</v>
      </c>
      <c r="E41" s="12"/>
      <c r="F41" s="3">
        <f>热工表!E43</f>
        <v>0.43</v>
      </c>
      <c r="G41" s="2">
        <f>IF(SUM(热工表!G43:G45)&gt;0,SUMPRODUCT(热工表!F43:F45,热工表!G43:G45)/SUM(热工表!G43:G45),0)</f>
        <v>0</v>
      </c>
      <c r="H41" s="2"/>
      <c r="I41" s="3">
        <f>SUM(热工表!G43:G45)</f>
        <v>0</v>
      </c>
      <c r="J41" s="3">
        <f>热工表!E77</f>
        <v>62</v>
      </c>
      <c r="K41" s="2">
        <f>热工表!F77</f>
        <v>0</v>
      </c>
      <c r="L41" s="2">
        <f>热工表!D77</f>
        <v>0</v>
      </c>
      <c r="M41" s="2">
        <f t="shared" si="1"/>
        <v>1753.56</v>
      </c>
      <c r="N41" s="2">
        <f>(F41*G41*I41*(18-P5)-J41*K41*L41)/M41</f>
        <v>0</v>
      </c>
      <c r="O41" s="2"/>
      <c r="P41" s="2"/>
      <c r="Q41" s="2"/>
      <c r="R41" s="2"/>
      <c r="S41" s="19"/>
      <c r="T41" s="19"/>
      <c r="U41" s="19"/>
      <c r="V41" s="19"/>
      <c r="W41" s="19"/>
      <c r="X41" s="19"/>
    </row>
    <row r="42" customHeight="1" spans="1:24">
      <c r="A42" s="6"/>
      <c r="B42" s="6"/>
      <c r="C42" s="2"/>
      <c r="D42" s="13"/>
      <c r="E42" s="14"/>
      <c r="F42" s="3"/>
      <c r="G42" s="2"/>
      <c r="H42" s="2"/>
      <c r="I42" s="3"/>
      <c r="J42" s="3"/>
      <c r="K42" s="2"/>
      <c r="L42" s="2"/>
      <c r="M42" s="2">
        <f t="shared" si="1"/>
        <v>1753.56</v>
      </c>
      <c r="N42" s="2"/>
      <c r="O42" s="2"/>
      <c r="P42" s="2"/>
      <c r="Q42" s="2"/>
      <c r="R42" s="2"/>
      <c r="S42" s="19"/>
      <c r="T42" s="19"/>
      <c r="U42" s="19"/>
      <c r="V42" s="19"/>
      <c r="W42" s="19"/>
      <c r="X42" s="19"/>
    </row>
    <row r="43" customHeight="1" spans="1:24">
      <c r="A43" s="6"/>
      <c r="B43" s="6"/>
      <c r="C43" s="2" t="s">
        <v>49</v>
      </c>
      <c r="D43" s="11" t="s">
        <v>152</v>
      </c>
      <c r="E43" s="12"/>
      <c r="F43" s="3">
        <f>热工表!E35</f>
        <v>0.57</v>
      </c>
      <c r="G43" s="2">
        <f>IF(SUM(热工表!G34:G36)&gt;0,SUMPRODUCT(热工表!F34:F36,热工表!G34:G36)/SUM(热工表!G34:G36),0)</f>
        <v>0</v>
      </c>
      <c r="H43" s="2"/>
      <c r="I43" s="3">
        <f>SUM(热工表!G34:G36)</f>
        <v>0</v>
      </c>
      <c r="J43" s="3">
        <f>热工表!E74</f>
        <v>60</v>
      </c>
      <c r="K43" s="2">
        <f>热工表!F74</f>
        <v>0</v>
      </c>
      <c r="L43" s="2">
        <f>热工表!D74</f>
        <v>0</v>
      </c>
      <c r="M43" s="2">
        <f t="shared" si="1"/>
        <v>1753.56</v>
      </c>
      <c r="N43" s="2">
        <f>(F43*G43*I43*(18-P5)-J43*K43*L43)/M43</f>
        <v>0</v>
      </c>
      <c r="O43" s="2"/>
      <c r="P43" s="2"/>
      <c r="Q43" s="2"/>
      <c r="R43" s="2"/>
      <c r="S43" s="19"/>
      <c r="T43" s="19"/>
      <c r="U43" s="19"/>
      <c r="V43" s="19"/>
      <c r="W43" s="19"/>
      <c r="X43" s="19"/>
    </row>
    <row r="44" customHeight="1" spans="1:24">
      <c r="A44" s="6"/>
      <c r="B44" s="6"/>
      <c r="C44" s="2"/>
      <c r="D44" s="11" t="s">
        <v>153</v>
      </c>
      <c r="E44" s="12"/>
      <c r="F44" s="3">
        <f>热工表!E46</f>
        <v>0.43</v>
      </c>
      <c r="G44" s="2">
        <f>IF(SUM(热工表!G46:G48)&gt;0,SUMPRODUCT(热工表!F46:F48,热工表!G46:G48)/SUM(热工表!G46:G48),0)</f>
        <v>0</v>
      </c>
      <c r="H44" s="2"/>
      <c r="I44" s="3">
        <f>SUM(热工表!G46:G48)</f>
        <v>0</v>
      </c>
      <c r="J44" s="3">
        <f>热工表!E78</f>
        <v>60</v>
      </c>
      <c r="K44" s="2">
        <f>热工表!F78</f>
        <v>0</v>
      </c>
      <c r="L44" s="2">
        <f>热工表!D78</f>
        <v>0</v>
      </c>
      <c r="M44" s="2">
        <f t="shared" si="1"/>
        <v>1753.56</v>
      </c>
      <c r="N44" s="2">
        <f>(F44*G44*I44*(18-P5)-J44*K44*L44)/M44</f>
        <v>0</v>
      </c>
      <c r="O44" s="2"/>
      <c r="P44" s="2"/>
      <c r="Q44" s="2"/>
      <c r="R44" s="2"/>
      <c r="S44" s="19"/>
      <c r="T44" s="19"/>
      <c r="U44" s="19"/>
      <c r="V44" s="19"/>
      <c r="W44" s="19"/>
      <c r="X44" s="19"/>
    </row>
    <row r="45" customHeight="1" spans="1:24">
      <c r="A45" s="6"/>
      <c r="B45" s="6"/>
      <c r="C45" s="2"/>
      <c r="D45" s="11"/>
      <c r="E45" s="12"/>
      <c r="F45" s="3"/>
      <c r="G45" s="2"/>
      <c r="H45" s="2"/>
      <c r="I45" s="3"/>
      <c r="J45" s="3"/>
      <c r="K45" s="2"/>
      <c r="L45" s="2"/>
      <c r="M45" s="2">
        <f t="shared" si="1"/>
        <v>1753.56</v>
      </c>
      <c r="N45" s="2"/>
      <c r="O45" s="2"/>
      <c r="P45" s="2"/>
      <c r="Q45" s="2"/>
      <c r="R45" s="2"/>
      <c r="S45" s="19"/>
      <c r="T45" s="19"/>
      <c r="U45" s="19"/>
      <c r="V45" s="19"/>
      <c r="W45" s="19"/>
      <c r="X45" s="19"/>
    </row>
    <row r="46" customHeight="1" spans="1:24">
      <c r="A46" s="6"/>
      <c r="B46" s="6"/>
      <c r="C46" s="2" t="s">
        <v>47</v>
      </c>
      <c r="D46" s="11" t="s">
        <v>152</v>
      </c>
      <c r="E46" s="12"/>
      <c r="F46" s="3">
        <f>热工表!E25</f>
        <v>0.45</v>
      </c>
      <c r="G46" s="2">
        <f>IF(SUM(热工表!G25:G27)&gt;0,SUMPRODUCT(热工表!F25:F27,热工表!G25:G27)/SUM(热工表!G25:G27),0)</f>
        <v>0</v>
      </c>
      <c r="H46" s="2"/>
      <c r="I46" s="3">
        <f>SUM(热工表!G25:G27)</f>
        <v>0</v>
      </c>
      <c r="J46" s="3">
        <f>热工表!E71</f>
        <v>118</v>
      </c>
      <c r="K46" s="2">
        <f>热工表!F71</f>
        <v>0</v>
      </c>
      <c r="L46" s="2">
        <f>热工表!D71</f>
        <v>0</v>
      </c>
      <c r="M46" s="2">
        <f t="shared" si="1"/>
        <v>1753.56</v>
      </c>
      <c r="N46" s="2">
        <f>(F46*G46*I46*(18-P5)-J46*K46*L46)/M46</f>
        <v>0</v>
      </c>
      <c r="O46" s="2"/>
      <c r="P46" s="2"/>
      <c r="Q46" s="2"/>
      <c r="R46" s="2"/>
      <c r="S46" s="19"/>
      <c r="T46" s="19"/>
      <c r="U46" s="19"/>
      <c r="V46" s="19"/>
      <c r="W46" s="19"/>
      <c r="X46" s="19"/>
    </row>
    <row r="47" customHeight="1" spans="1:24">
      <c r="A47" s="6"/>
      <c r="B47" s="6"/>
      <c r="C47" s="2"/>
      <c r="D47" s="11" t="s">
        <v>153</v>
      </c>
      <c r="E47" s="12"/>
      <c r="F47" s="3">
        <f>热工表!E37</f>
        <v>0.34</v>
      </c>
      <c r="G47" s="2">
        <f>IF(SUM(热工表!G37:G39)&gt;0,SUMPRODUCT(热工表!F37:F39,热工表!G37:G39)/SUM(热工表!G37:G39),0)</f>
        <v>0</v>
      </c>
      <c r="H47" s="2"/>
      <c r="I47" s="3">
        <f>SUM(热工表!G37:G39)</f>
        <v>0</v>
      </c>
      <c r="J47" s="3">
        <f>热工表!E75</f>
        <v>118</v>
      </c>
      <c r="K47" s="2">
        <f>热工表!F75</f>
        <v>0</v>
      </c>
      <c r="L47" s="2">
        <f>热工表!D75</f>
        <v>0</v>
      </c>
      <c r="M47" s="2">
        <f t="shared" si="1"/>
        <v>1753.56</v>
      </c>
      <c r="N47" s="2">
        <f>(F47*G47*I47*(18-P5)-J47*K47*L47)/M47</f>
        <v>0</v>
      </c>
      <c r="O47" s="2"/>
      <c r="P47" s="2"/>
      <c r="Q47" s="2"/>
      <c r="R47" s="2"/>
      <c r="S47" s="19"/>
      <c r="T47" s="19"/>
      <c r="U47" s="19"/>
      <c r="V47" s="19"/>
      <c r="W47" s="19"/>
      <c r="X47" s="19"/>
    </row>
    <row r="48" customHeight="1" spans="1:24">
      <c r="A48" s="6"/>
      <c r="B48" s="6"/>
      <c r="C48" s="2"/>
      <c r="D48" s="11"/>
      <c r="E48" s="12"/>
      <c r="F48" s="3"/>
      <c r="G48" s="2"/>
      <c r="H48" s="2"/>
      <c r="I48" s="3"/>
      <c r="J48" s="3"/>
      <c r="K48" s="2"/>
      <c r="L48" s="2"/>
      <c r="M48" s="2">
        <f t="shared" si="1"/>
        <v>1753.56</v>
      </c>
      <c r="N48" s="2"/>
      <c r="O48" s="2"/>
      <c r="P48" s="2"/>
      <c r="Q48" s="2"/>
      <c r="R48" s="2"/>
      <c r="S48" s="19"/>
      <c r="T48" s="19"/>
      <c r="U48" s="19"/>
      <c r="V48" s="19"/>
      <c r="W48" s="19"/>
      <c r="X48" s="19"/>
    </row>
    <row r="49" customHeight="1" spans="1:24">
      <c r="A49" s="6"/>
      <c r="B49" s="6"/>
      <c r="C49" s="2" t="s">
        <v>51</v>
      </c>
      <c r="D49" s="11" t="s">
        <v>152</v>
      </c>
      <c r="E49" s="12"/>
      <c r="F49" s="3">
        <f>热工表!E28</f>
        <v>0.61</v>
      </c>
      <c r="G49" s="2">
        <f>IF(SUM(热工表!G28:G30)&gt;0,SUMPRODUCT(热工表!F28:F30,热工表!G28:G30)/SUM(热工表!G28:G30),0)</f>
        <v>0</v>
      </c>
      <c r="H49" s="2"/>
      <c r="I49" s="3">
        <f>SUM(热工表!G28:G30)</f>
        <v>0</v>
      </c>
      <c r="J49" s="3">
        <f>热工表!E72</f>
        <v>36</v>
      </c>
      <c r="K49" s="2">
        <f>热工表!F72</f>
        <v>0</v>
      </c>
      <c r="L49" s="2">
        <f>热工表!D72</f>
        <v>0</v>
      </c>
      <c r="M49" s="2">
        <f t="shared" si="1"/>
        <v>1753.56</v>
      </c>
      <c r="N49" s="2">
        <f>(F49*G49*I49*(18-P5)-J49*K49*L49)/M49</f>
        <v>0</v>
      </c>
      <c r="O49" s="2"/>
      <c r="P49" s="2"/>
      <c r="Q49" s="2"/>
      <c r="R49" s="2"/>
      <c r="S49" s="19"/>
      <c r="T49" s="19"/>
      <c r="U49" s="19"/>
      <c r="V49" s="19"/>
      <c r="W49" s="19"/>
      <c r="X49" s="19"/>
    </row>
    <row r="50" customHeight="1" spans="1:24">
      <c r="A50" s="6"/>
      <c r="B50" s="6"/>
      <c r="C50" s="2"/>
      <c r="D50" s="11" t="s">
        <v>153</v>
      </c>
      <c r="E50" s="12"/>
      <c r="F50" s="3">
        <f>热工表!E40</f>
        <v>0.47</v>
      </c>
      <c r="G50" s="2">
        <f>IF(SUM(热工表!G40:G42)&gt;0,SUMPRODUCT(热工表!F40:F42,热工表!G40:G42)/SUM(热工表!G40:G42),0)</f>
        <v>0</v>
      </c>
      <c r="H50" s="2"/>
      <c r="I50" s="3">
        <f>SUM(热工表!G40:G42)</f>
        <v>0</v>
      </c>
      <c r="J50" s="3">
        <f>热工表!E76</f>
        <v>36</v>
      </c>
      <c r="K50" s="2">
        <f>热工表!F76</f>
        <v>0</v>
      </c>
      <c r="L50" s="2">
        <f>热工表!D76</f>
        <v>0</v>
      </c>
      <c r="M50" s="2">
        <f t="shared" si="1"/>
        <v>1753.56</v>
      </c>
      <c r="N50" s="2">
        <f>(F50*G50*I50*(18-P5)-J50*K50*L50)/M50</f>
        <v>0</v>
      </c>
      <c r="O50" s="2"/>
      <c r="P50" s="2"/>
      <c r="Q50" s="2"/>
      <c r="R50" s="2"/>
      <c r="S50" s="19"/>
      <c r="T50" s="19"/>
      <c r="U50" s="19"/>
      <c r="V50" s="19"/>
      <c r="W50" s="19"/>
      <c r="X50" s="19"/>
    </row>
    <row r="51" customHeight="1" spans="1:24">
      <c r="A51" s="6"/>
      <c r="B51" s="6"/>
      <c r="C51" s="2"/>
      <c r="D51" s="13"/>
      <c r="E51" s="14"/>
      <c r="F51" s="3"/>
      <c r="G51" s="2"/>
      <c r="H51" s="2"/>
      <c r="I51" s="3"/>
      <c r="J51" s="3"/>
      <c r="K51" s="2"/>
      <c r="L51" s="2"/>
      <c r="M51" s="2">
        <f t="shared" si="1"/>
        <v>1753.56</v>
      </c>
      <c r="N51" s="2"/>
      <c r="O51" s="2"/>
      <c r="P51" s="2"/>
      <c r="Q51" s="2"/>
      <c r="R51" s="2"/>
      <c r="S51" s="19"/>
      <c r="T51" s="19"/>
      <c r="U51" s="19"/>
      <c r="V51" s="19"/>
      <c r="W51" s="19"/>
      <c r="X51" s="19"/>
    </row>
    <row r="52" customHeight="1" spans="1:25">
      <c r="A52" s="6"/>
      <c r="B52" s="2" t="s">
        <v>154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f>SUM(N7:R25)+SUM(N27:R38)+SUM(N40:R51)</f>
        <v>12.8019169614065</v>
      </c>
      <c r="Q52" s="2"/>
      <c r="R52" s="3" t="s">
        <v>155</v>
      </c>
      <c r="S52" s="19"/>
      <c r="T52" s="20" t="s">
        <v>156</v>
      </c>
      <c r="U52" s="20"/>
      <c r="V52" s="20"/>
      <c r="W52" s="20"/>
      <c r="X52" s="20"/>
      <c r="Y52" s="26"/>
    </row>
    <row r="53" customHeight="1" spans="1:24">
      <c r="A53" s="2" t="s">
        <v>157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f>(18-T_Heat)*(0.28*rou*0.5*(IF(IsStairHeating,0.65,0.6)*V0))/A0</f>
        <v>8.53111680098405</v>
      </c>
      <c r="Q53" s="2"/>
      <c r="R53" s="3" t="s">
        <v>155</v>
      </c>
      <c r="S53" s="19"/>
      <c r="T53" s="25" t="s">
        <v>156</v>
      </c>
      <c r="U53" s="25"/>
      <c r="V53" s="25"/>
      <c r="W53" s="25"/>
      <c r="X53" s="25"/>
    </row>
    <row r="54" customHeight="1" spans="1:24">
      <c r="A54" s="2" t="s">
        <v>158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9"/>
      <c r="T54" s="20"/>
      <c r="U54" s="20"/>
      <c r="V54" s="20"/>
      <c r="W54" s="20"/>
      <c r="X54" s="20"/>
    </row>
    <row r="55" customHeight="1" spans="1:24">
      <c r="A55" s="2" t="s">
        <v>159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>
        <f>P52+P53-3.8</f>
        <v>17.5330337623906</v>
      </c>
      <c r="Q55" s="2"/>
      <c r="R55" s="3" t="s">
        <v>155</v>
      </c>
      <c r="S55" s="19"/>
      <c r="T55" s="25"/>
      <c r="U55" s="25"/>
      <c r="V55" s="25"/>
      <c r="W55" s="25"/>
      <c r="X55" s="25"/>
    </row>
    <row r="56" customHeight="1" spans="1:27">
      <c r="A56" s="15" t="s">
        <v>160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9"/>
      <c r="T56" s="19"/>
      <c r="U56" s="19"/>
      <c r="V56" s="19"/>
      <c r="W56" s="19"/>
      <c r="X56" s="19"/>
      <c r="AA56" t="s">
        <v>161</v>
      </c>
    </row>
    <row r="57" customHeight="1" spans="1:2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9"/>
      <c r="T57" s="19"/>
      <c r="U57" s="19"/>
      <c r="V57" s="19"/>
      <c r="W57" s="19"/>
      <c r="X57" s="19"/>
    </row>
    <row r="58" customHeight="1" spans="1:24">
      <c r="A58" s="15" t="s">
        <v>162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9"/>
      <c r="T58" s="19"/>
      <c r="U58" s="19"/>
      <c r="V58" s="19"/>
      <c r="W58" s="19"/>
      <c r="X58" s="19"/>
    </row>
    <row r="59" customHeight="1" spans="1:27">
      <c r="A59" s="15" t="s">
        <v>163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9"/>
      <c r="T59" s="19"/>
      <c r="U59" s="19"/>
      <c r="V59" s="19"/>
      <c r="W59" s="19"/>
      <c r="X59" s="19"/>
      <c r="AA59" t="s">
        <v>164</v>
      </c>
    </row>
    <row r="62" customHeight="1" spans="26:26">
      <c r="Z62" t="s">
        <v>164</v>
      </c>
    </row>
  </sheetData>
  <mergeCells count="215">
    <mergeCell ref="A1:R1"/>
    <mergeCell ref="A2:C2"/>
    <mergeCell ref="D2:J2"/>
    <mergeCell ref="K2:L2"/>
    <mergeCell ref="M2:R2"/>
    <mergeCell ref="T3:X3"/>
    <mergeCell ref="T4:X4"/>
    <mergeCell ref="A5:C5"/>
    <mergeCell ref="E5:G5"/>
    <mergeCell ref="J5:K5"/>
    <mergeCell ref="N5:O5"/>
    <mergeCell ref="P5:Q5"/>
    <mergeCell ref="A6:G6"/>
    <mergeCell ref="H6:I6"/>
    <mergeCell ref="J6:K6"/>
    <mergeCell ref="N6:R6"/>
    <mergeCell ref="B7:G7"/>
    <mergeCell ref="H7:I7"/>
    <mergeCell ref="J7:K7"/>
    <mergeCell ref="N7:R7"/>
    <mergeCell ref="C8:G8"/>
    <mergeCell ref="H8:I8"/>
    <mergeCell ref="J8:K8"/>
    <mergeCell ref="N8:R8"/>
    <mergeCell ref="C9:G9"/>
    <mergeCell ref="H9:I9"/>
    <mergeCell ref="J9:K9"/>
    <mergeCell ref="N9:R9"/>
    <mergeCell ref="C10:G10"/>
    <mergeCell ref="H10:I10"/>
    <mergeCell ref="J10:K10"/>
    <mergeCell ref="N10:R10"/>
    <mergeCell ref="C11:G11"/>
    <mergeCell ref="H11:I11"/>
    <mergeCell ref="J11:K11"/>
    <mergeCell ref="N11:R11"/>
    <mergeCell ref="C12:G12"/>
    <mergeCell ref="H12:I12"/>
    <mergeCell ref="J12:K12"/>
    <mergeCell ref="N12:R12"/>
    <mergeCell ref="C13:G13"/>
    <mergeCell ref="H13:I13"/>
    <mergeCell ref="J13:K13"/>
    <mergeCell ref="N13:R13"/>
    <mergeCell ref="C14:G14"/>
    <mergeCell ref="H14:I14"/>
    <mergeCell ref="J14:K14"/>
    <mergeCell ref="N14:R14"/>
    <mergeCell ref="C15:G15"/>
    <mergeCell ref="H15:I15"/>
    <mergeCell ref="J15:K15"/>
    <mergeCell ref="N15:R15"/>
    <mergeCell ref="C16:G16"/>
    <mergeCell ref="H16:I16"/>
    <mergeCell ref="J16:K16"/>
    <mergeCell ref="N16:R16"/>
    <mergeCell ref="C17:G17"/>
    <mergeCell ref="H17:I17"/>
    <mergeCell ref="J17:K17"/>
    <mergeCell ref="N17:R17"/>
    <mergeCell ref="B18:G18"/>
    <mergeCell ref="H18:I18"/>
    <mergeCell ref="J18:K18"/>
    <mergeCell ref="N18:R18"/>
    <mergeCell ref="B19:G19"/>
    <mergeCell ref="H19:I19"/>
    <mergeCell ref="J19:K19"/>
    <mergeCell ref="N19:R19"/>
    <mergeCell ref="B20:G20"/>
    <mergeCell ref="H20:I20"/>
    <mergeCell ref="J20:K20"/>
    <mergeCell ref="N20:R20"/>
    <mergeCell ref="B21:G21"/>
    <mergeCell ref="H21:I21"/>
    <mergeCell ref="J21:K21"/>
    <mergeCell ref="N21:R21"/>
    <mergeCell ref="B22:G22"/>
    <mergeCell ref="H22:I22"/>
    <mergeCell ref="J22:K22"/>
    <mergeCell ref="N22:R22"/>
    <mergeCell ref="B23:G23"/>
    <mergeCell ref="H23:I23"/>
    <mergeCell ref="J23:K23"/>
    <mergeCell ref="N23:R23"/>
    <mergeCell ref="B24:G24"/>
    <mergeCell ref="H24:I24"/>
    <mergeCell ref="J24:K24"/>
    <mergeCell ref="N24:R24"/>
    <mergeCell ref="B25:G25"/>
    <mergeCell ref="H25:I25"/>
    <mergeCell ref="J25:K25"/>
    <mergeCell ref="N25:R25"/>
    <mergeCell ref="D26:E26"/>
    <mergeCell ref="F26:H26"/>
    <mergeCell ref="J26:K26"/>
    <mergeCell ref="D27:E27"/>
    <mergeCell ref="F27:H27"/>
    <mergeCell ref="J27:K27"/>
    <mergeCell ref="N27:R27"/>
    <mergeCell ref="D28:E28"/>
    <mergeCell ref="F28:H28"/>
    <mergeCell ref="J28:K28"/>
    <mergeCell ref="N28:R28"/>
    <mergeCell ref="D29:E29"/>
    <mergeCell ref="F29:H29"/>
    <mergeCell ref="J29:K29"/>
    <mergeCell ref="N29:R29"/>
    <mergeCell ref="D30:E30"/>
    <mergeCell ref="F30:H30"/>
    <mergeCell ref="J30:K30"/>
    <mergeCell ref="N30:R30"/>
    <mergeCell ref="D31:E31"/>
    <mergeCell ref="F31:H31"/>
    <mergeCell ref="J31:K31"/>
    <mergeCell ref="N31:R31"/>
    <mergeCell ref="D32:E32"/>
    <mergeCell ref="F32:H32"/>
    <mergeCell ref="J32:K32"/>
    <mergeCell ref="N32:R32"/>
    <mergeCell ref="D33:E33"/>
    <mergeCell ref="F33:H33"/>
    <mergeCell ref="J33:K33"/>
    <mergeCell ref="N33:R33"/>
    <mergeCell ref="D34:E34"/>
    <mergeCell ref="F34:H34"/>
    <mergeCell ref="J34:K34"/>
    <mergeCell ref="N34:R34"/>
    <mergeCell ref="D35:E35"/>
    <mergeCell ref="F35:H35"/>
    <mergeCell ref="J35:K35"/>
    <mergeCell ref="N35:R35"/>
    <mergeCell ref="D36:E36"/>
    <mergeCell ref="F36:H36"/>
    <mergeCell ref="J36:K36"/>
    <mergeCell ref="N36:R36"/>
    <mergeCell ref="D37:E37"/>
    <mergeCell ref="F37:H37"/>
    <mergeCell ref="J37:K37"/>
    <mergeCell ref="N37:R37"/>
    <mergeCell ref="D38:E38"/>
    <mergeCell ref="F38:H38"/>
    <mergeCell ref="J38:K38"/>
    <mergeCell ref="N38:R38"/>
    <mergeCell ref="D39:E39"/>
    <mergeCell ref="G39:H39"/>
    <mergeCell ref="N39:R39"/>
    <mergeCell ref="D40:E40"/>
    <mergeCell ref="G40:H40"/>
    <mergeCell ref="N40:R40"/>
    <mergeCell ref="D41:E41"/>
    <mergeCell ref="G41:H41"/>
    <mergeCell ref="N41:R41"/>
    <mergeCell ref="D42:E42"/>
    <mergeCell ref="G42:H42"/>
    <mergeCell ref="N42:R42"/>
    <mergeCell ref="D43:E43"/>
    <mergeCell ref="G43:H43"/>
    <mergeCell ref="N43:R43"/>
    <mergeCell ref="D44:E44"/>
    <mergeCell ref="G44:H44"/>
    <mergeCell ref="N44:R44"/>
    <mergeCell ref="D45:E45"/>
    <mergeCell ref="G45:H45"/>
    <mergeCell ref="N45:R45"/>
    <mergeCell ref="D46:E46"/>
    <mergeCell ref="G46:H46"/>
    <mergeCell ref="N46:R46"/>
    <mergeCell ref="D47:E47"/>
    <mergeCell ref="G47:H47"/>
    <mergeCell ref="N47:R47"/>
    <mergeCell ref="D48:E48"/>
    <mergeCell ref="G48:H48"/>
    <mergeCell ref="N48:R48"/>
    <mergeCell ref="D49:E49"/>
    <mergeCell ref="G49:H49"/>
    <mergeCell ref="N49:R49"/>
    <mergeCell ref="D50:E50"/>
    <mergeCell ref="G50:H50"/>
    <mergeCell ref="N50:R50"/>
    <mergeCell ref="D51:E51"/>
    <mergeCell ref="G51:H51"/>
    <mergeCell ref="N51:R51"/>
    <mergeCell ref="B52:O52"/>
    <mergeCell ref="P52:Q52"/>
    <mergeCell ref="T52:X52"/>
    <mergeCell ref="A53:O53"/>
    <mergeCell ref="P53:Q53"/>
    <mergeCell ref="T53:X53"/>
    <mergeCell ref="A54:O54"/>
    <mergeCell ref="P54:R54"/>
    <mergeCell ref="T54:X54"/>
    <mergeCell ref="A55:O55"/>
    <mergeCell ref="P55:Q55"/>
    <mergeCell ref="T55:X55"/>
    <mergeCell ref="A56:R56"/>
    <mergeCell ref="A57:R57"/>
    <mergeCell ref="A58:R58"/>
    <mergeCell ref="A59:R59"/>
    <mergeCell ref="A7:A52"/>
    <mergeCell ref="B8:B11"/>
    <mergeCell ref="B12:B15"/>
    <mergeCell ref="B16:B17"/>
    <mergeCell ref="B26:B38"/>
    <mergeCell ref="B39:B51"/>
    <mergeCell ref="C27:C29"/>
    <mergeCell ref="C30:C32"/>
    <mergeCell ref="C33:C35"/>
    <mergeCell ref="C36:C38"/>
    <mergeCell ref="C40:C42"/>
    <mergeCell ref="C43:C45"/>
    <mergeCell ref="C46:C48"/>
    <mergeCell ref="C49:C51"/>
    <mergeCell ref="L3:N4"/>
    <mergeCell ref="A3:C4"/>
    <mergeCell ref="G3:H4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DEEPIN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导出数据</vt:lpstr>
      <vt:lpstr>热工表</vt:lpstr>
      <vt:lpstr>权衡判断表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8619135806843</dc:creator>
  <cp:lastModifiedBy>梵音</cp:lastModifiedBy>
  <dcterms:created xsi:type="dcterms:W3CDTF">2007-07-27T02:43:00Z</dcterms:created>
  <cp:lastPrinted>2012-10-16T09:29:00Z</cp:lastPrinted>
  <dcterms:modified xsi:type="dcterms:W3CDTF">2024-01-09T11:41:02Z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847902987EB246E28D122180C8C9EAA4_13</vt:lpwstr>
  </property>
  <property fmtid="{D5CDD505-2E9C-101B-9397-08002B2CF9AE}" pid="3" name="KSOProductBuildVer">
    <vt:lpwstr>2052-12.1.0.16120</vt:lpwstr>
  </property>
</Properties>
</file>