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XiaoXiao\Desktop\"/>
    </mc:Choice>
  </mc:AlternateContent>
  <xr:revisionPtr revIDLastSave="0" documentId="8_{6FBD6F3A-53C5-4AA5-97FB-7EEC290C2A24}" xr6:coauthVersionLast="45" xr6:coauthVersionMax="45" xr10:uidLastSave="{00000000-0000-0000-0000-000000000000}"/>
  <bookViews>
    <workbookView xWindow="5415" yWindow="3105" windowWidth="21600" windowHeight="11385"/>
  </bookViews>
  <sheets>
    <sheet name="空调采暖年耗电指数" sheetId="1" r:id="rId1"/>
  </sheets>
  <calcPr calcId="191029"/>
</workbook>
</file>

<file path=xl/calcChain.xml><?xml version="1.0" encoding="utf-8"?>
<calcChain xmlns="http://schemas.openxmlformats.org/spreadsheetml/2006/main">
  <c r="O28" i="1" l="1"/>
  <c r="O29" i="1" s="1"/>
  <c r="L23" i="1"/>
  <c r="R22" i="1"/>
  <c r="O22" i="1"/>
  <c r="R21" i="1"/>
  <c r="O21" i="1"/>
  <c r="R20" i="1"/>
  <c r="O20" i="1"/>
  <c r="R19" i="1"/>
  <c r="O19" i="1"/>
  <c r="R18" i="1"/>
  <c r="O18" i="1"/>
  <c r="R16" i="1"/>
  <c r="O16" i="1"/>
  <c r="R15" i="1"/>
  <c r="O15" i="1"/>
  <c r="R14" i="1"/>
  <c r="O14" i="1"/>
  <c r="R13" i="1"/>
  <c r="O13" i="1"/>
  <c r="R12" i="1"/>
  <c r="O12" i="1"/>
  <c r="R11" i="1"/>
  <c r="O11" i="1"/>
  <c r="R10" i="1"/>
  <c r="O10" i="1"/>
  <c r="R9" i="1"/>
  <c r="O9" i="1"/>
  <c r="R8" i="1"/>
  <c r="O8" i="1"/>
  <c r="R7" i="1"/>
  <c r="O7" i="1"/>
  <c r="R6" i="1"/>
  <c r="O6" i="1"/>
  <c r="R5" i="1"/>
  <c r="O5" i="1"/>
  <c r="R4" i="1"/>
  <c r="O4" i="1"/>
  <c r="D23" i="1"/>
  <c r="G22" i="1"/>
  <c r="G6" i="1"/>
  <c r="G15" i="1"/>
  <c r="G14" i="1"/>
  <c r="G13" i="1"/>
  <c r="G12" i="1"/>
  <c r="G29" i="1"/>
  <c r="G30" i="1" s="1"/>
  <c r="G16" i="1"/>
  <c r="G11" i="1"/>
  <c r="G10" i="1"/>
  <c r="G9" i="1"/>
  <c r="G8" i="1"/>
  <c r="G7" i="1"/>
  <c r="G5" i="1"/>
  <c r="G4" i="1"/>
  <c r="G19" i="1"/>
  <c r="G20" i="1"/>
  <c r="G21" i="1"/>
  <c r="G18" i="1"/>
  <c r="R23" i="1" l="1"/>
  <c r="O23" i="1"/>
  <c r="G23" i="1"/>
  <c r="D32" i="1" s="1"/>
  <c r="L32" i="1" l="1"/>
  <c r="D34" i="1" s="1"/>
</calcChain>
</file>

<file path=xl/comments1.xml><?xml version="1.0" encoding="utf-8"?>
<comments xmlns="http://schemas.openxmlformats.org/spreadsheetml/2006/main">
  <authors>
    <author>llk</author>
  </authors>
  <commentList>
    <comment ref="E17" authorId="0" shapeId="0">
      <text>
        <r>
          <rPr>
            <b/>
            <sz val="9"/>
            <color indexed="81"/>
            <rFont val="宋体"/>
            <charset val="134"/>
          </rPr>
          <t>llk:</t>
        </r>
        <r>
          <rPr>
            <sz val="9"/>
            <color indexed="81"/>
            <rFont val="宋体"/>
            <charset val="134"/>
          </rPr>
          <t xml:space="preserve">
</t>
        </r>
        <r>
          <rPr>
            <sz val="12"/>
            <color indexed="81"/>
            <rFont val="宋体"/>
            <charset val="134"/>
          </rPr>
          <t>夏季综合遮阳系数</t>
        </r>
      </text>
    </comment>
    <comment ref="P17" authorId="0" shapeId="0">
      <text>
        <r>
          <rPr>
            <b/>
            <sz val="9"/>
            <color indexed="81"/>
            <rFont val="宋体"/>
            <charset val="134"/>
          </rPr>
          <t>llk:</t>
        </r>
        <r>
          <rPr>
            <sz val="9"/>
            <color indexed="81"/>
            <rFont val="宋体"/>
            <charset val="134"/>
          </rPr>
          <t xml:space="preserve">
</t>
        </r>
        <r>
          <rPr>
            <sz val="12"/>
            <color indexed="81"/>
            <rFont val="宋体"/>
            <charset val="134"/>
          </rPr>
          <t>冬季综合遮阳系数</t>
        </r>
      </text>
    </comment>
  </commentList>
</comments>
</file>

<file path=xl/sharedStrings.xml><?xml version="1.0" encoding="utf-8"?>
<sst xmlns="http://schemas.openxmlformats.org/spreadsheetml/2006/main" count="100" uniqueCount="55">
  <si>
    <t>外墙</t>
    <phoneticPr fontId="2" type="noConversion"/>
  </si>
  <si>
    <t>东</t>
    <phoneticPr fontId="2" type="noConversion"/>
  </si>
  <si>
    <t>南</t>
    <phoneticPr fontId="2" type="noConversion"/>
  </si>
  <si>
    <t>西</t>
    <phoneticPr fontId="2" type="noConversion"/>
  </si>
  <si>
    <t>北</t>
    <phoneticPr fontId="2" type="noConversion"/>
  </si>
  <si>
    <t>重质</t>
    <phoneticPr fontId="2" type="noConversion"/>
  </si>
  <si>
    <t>轻质</t>
    <phoneticPr fontId="2" type="noConversion"/>
  </si>
  <si>
    <r>
      <t>C</t>
    </r>
    <r>
      <rPr>
        <vertAlign val="subscript"/>
        <sz val="12"/>
        <rFont val="宋体"/>
        <charset val="134"/>
      </rPr>
      <t>C.W</t>
    </r>
    <phoneticPr fontId="2" type="noConversion"/>
  </si>
  <si>
    <r>
      <t>ECF</t>
    </r>
    <r>
      <rPr>
        <vertAlign val="subscript"/>
        <sz val="12"/>
        <rFont val="宋体"/>
        <charset val="134"/>
      </rPr>
      <t>C.W</t>
    </r>
    <phoneticPr fontId="2" type="noConversion"/>
  </si>
  <si>
    <t>遮阳系数</t>
    <phoneticPr fontId="2" type="noConversion"/>
  </si>
  <si>
    <t>屋顶</t>
    <phoneticPr fontId="2" type="noConversion"/>
  </si>
  <si>
    <t>屋顶太阳辐射吸收系数：</t>
    <phoneticPr fontId="2" type="noConversion"/>
  </si>
  <si>
    <t>墙面太阳辐射吸收系数：</t>
    <phoneticPr fontId="2" type="noConversion"/>
  </si>
  <si>
    <t>换气次数相关系数：</t>
    <phoneticPr fontId="2" type="noConversion"/>
  </si>
  <si>
    <t>总建筑面积：</t>
    <phoneticPr fontId="2" type="noConversion"/>
  </si>
  <si>
    <t>平均楼层高度：</t>
    <phoneticPr fontId="2" type="noConversion"/>
  </si>
  <si>
    <t>换气次数：</t>
    <phoneticPr fontId="2" type="noConversion"/>
  </si>
  <si>
    <r>
      <t>C</t>
    </r>
    <r>
      <rPr>
        <vertAlign val="subscript"/>
        <sz val="12"/>
        <rFont val="宋体"/>
        <charset val="134"/>
      </rPr>
      <t>C.0</t>
    </r>
    <phoneticPr fontId="2" type="noConversion"/>
  </si>
  <si>
    <t>表面积：</t>
    <phoneticPr fontId="2" type="noConversion"/>
  </si>
  <si>
    <r>
      <t>C</t>
    </r>
    <r>
      <rPr>
        <vertAlign val="subscript"/>
        <sz val="12"/>
        <rFont val="宋体"/>
        <charset val="134"/>
      </rPr>
      <t>FA</t>
    </r>
    <r>
      <rPr>
        <sz val="12"/>
        <rFont val="宋体"/>
        <charset val="134"/>
      </rPr>
      <t>(表面积/建筑面积)</t>
    </r>
    <phoneticPr fontId="2" type="noConversion"/>
  </si>
  <si>
    <r>
      <t>C</t>
    </r>
    <r>
      <rPr>
        <vertAlign val="subscript"/>
        <sz val="12"/>
        <rFont val="宋体"/>
        <charset val="134"/>
      </rPr>
      <t>qC</t>
    </r>
    <r>
      <rPr>
        <sz val="12"/>
        <rFont val="宋体"/>
        <charset val="134"/>
      </rPr>
      <t>(地区相关系数)</t>
    </r>
    <phoneticPr fontId="2" type="noConversion"/>
  </si>
  <si>
    <r>
      <t>C</t>
    </r>
    <r>
      <rPr>
        <vertAlign val="subscript"/>
        <sz val="12"/>
        <rFont val="宋体"/>
        <charset val="134"/>
      </rPr>
      <t>C</t>
    </r>
    <phoneticPr fontId="2" type="noConversion"/>
  </si>
  <si>
    <t>合计</t>
    <phoneticPr fontId="2" type="noConversion"/>
  </si>
  <si>
    <t>空调年耗电指数：</t>
    <phoneticPr fontId="2" type="noConversion"/>
  </si>
  <si>
    <r>
      <t>C</t>
    </r>
    <r>
      <rPr>
        <vertAlign val="subscript"/>
        <sz val="12"/>
        <rFont val="宋体"/>
        <charset val="134"/>
      </rPr>
      <t>H.W</t>
    </r>
    <phoneticPr fontId="2" type="noConversion"/>
  </si>
  <si>
    <t>吸收系数</t>
    <phoneticPr fontId="2" type="noConversion"/>
  </si>
  <si>
    <r>
      <t>C</t>
    </r>
    <r>
      <rPr>
        <vertAlign val="subscript"/>
        <sz val="12"/>
        <rFont val="宋体"/>
        <charset val="134"/>
      </rPr>
      <t>H.W.K</t>
    </r>
    <phoneticPr fontId="2" type="noConversion"/>
  </si>
  <si>
    <r>
      <t>C</t>
    </r>
    <r>
      <rPr>
        <vertAlign val="subscript"/>
        <sz val="12"/>
        <rFont val="宋体"/>
        <charset val="134"/>
      </rPr>
      <t>H.0</t>
    </r>
    <phoneticPr fontId="2" type="noConversion"/>
  </si>
  <si>
    <r>
      <t>C</t>
    </r>
    <r>
      <rPr>
        <vertAlign val="subscript"/>
        <sz val="12"/>
        <rFont val="宋体"/>
        <charset val="134"/>
      </rPr>
      <t>qH</t>
    </r>
    <r>
      <rPr>
        <sz val="12"/>
        <rFont val="宋体"/>
        <charset val="134"/>
      </rPr>
      <t>(地区相关系数)</t>
    </r>
    <phoneticPr fontId="2" type="noConversion"/>
  </si>
  <si>
    <r>
      <t>C</t>
    </r>
    <r>
      <rPr>
        <vertAlign val="subscript"/>
        <sz val="12"/>
        <rFont val="宋体"/>
        <charset val="134"/>
      </rPr>
      <t>H</t>
    </r>
    <phoneticPr fontId="2" type="noConversion"/>
  </si>
  <si>
    <t>东</t>
    <phoneticPr fontId="2" type="noConversion"/>
  </si>
  <si>
    <t>南</t>
    <phoneticPr fontId="2" type="noConversion"/>
  </si>
  <si>
    <t>西</t>
    <phoneticPr fontId="2" type="noConversion"/>
  </si>
  <si>
    <t>外门 （不含透明部分）</t>
    <phoneticPr fontId="2" type="noConversion"/>
  </si>
  <si>
    <t>采暖年耗电指数：</t>
    <phoneticPr fontId="2" type="noConversion"/>
  </si>
  <si>
    <t>天窗</t>
    <phoneticPr fontId="2" type="noConversion"/>
  </si>
  <si>
    <t>传热系数K</t>
    <phoneticPr fontId="2" type="noConversion"/>
  </si>
  <si>
    <t>遮阳系数SW</t>
    <phoneticPr fontId="2" type="noConversion"/>
  </si>
  <si>
    <t>总建筑面积A：</t>
    <phoneticPr fontId="2" type="noConversion"/>
  </si>
  <si>
    <t>平均楼层高度h：</t>
    <phoneticPr fontId="2" type="noConversion"/>
  </si>
  <si>
    <t>换气次数N：</t>
    <phoneticPr fontId="2" type="noConversion"/>
  </si>
  <si>
    <r>
      <t>换气次数相关系数C</t>
    </r>
    <r>
      <rPr>
        <vertAlign val="subscript"/>
        <sz val="12"/>
        <rFont val="宋体"/>
        <charset val="134"/>
      </rPr>
      <t>C.N</t>
    </r>
    <r>
      <rPr>
        <sz val="12"/>
        <rFont val="宋体"/>
        <charset val="134"/>
      </rPr>
      <t>：</t>
    </r>
    <phoneticPr fontId="2" type="noConversion"/>
  </si>
  <si>
    <r>
      <t>面积F</t>
    </r>
    <r>
      <rPr>
        <vertAlign val="subscript"/>
        <sz val="12"/>
        <rFont val="宋体"/>
        <charset val="134"/>
      </rPr>
      <t>i</t>
    </r>
    <phoneticPr fontId="2" type="noConversion"/>
  </si>
  <si>
    <t>表面积：</t>
    <phoneticPr fontId="2" type="noConversion"/>
  </si>
  <si>
    <r>
      <t>ECF</t>
    </r>
    <r>
      <rPr>
        <vertAlign val="subscript"/>
        <sz val="12"/>
        <rFont val="宋体"/>
        <charset val="134"/>
      </rPr>
      <t>H.W(传热)</t>
    </r>
    <phoneticPr fontId="2" type="noConversion"/>
  </si>
  <si>
    <r>
      <t>ECF</t>
    </r>
    <r>
      <rPr>
        <vertAlign val="subscript"/>
        <sz val="12"/>
        <rFont val="宋体"/>
        <charset val="134"/>
      </rPr>
      <t>H.W(辐射)</t>
    </r>
    <phoneticPr fontId="2" type="noConversion"/>
  </si>
  <si>
    <t>外窗
(凸窗算璃面积)</t>
    <phoneticPr fontId="2" type="noConversion"/>
  </si>
  <si>
    <t>外窗
(凸窗算玻璃面积)</t>
    <phoneticPr fontId="2" type="noConversion"/>
  </si>
  <si>
    <t>空调采暖年耗电指数：</t>
  </si>
  <si>
    <r>
      <t>面积F</t>
    </r>
    <r>
      <rPr>
        <vertAlign val="subscript"/>
        <sz val="12"/>
        <rFont val="宋体"/>
        <charset val="134"/>
      </rPr>
      <t>i</t>
    </r>
    <phoneticPr fontId="2" type="noConversion"/>
  </si>
  <si>
    <t>面积Fi</t>
  </si>
  <si>
    <r>
      <t>ECF</t>
    </r>
    <r>
      <rPr>
        <vertAlign val="subscript"/>
        <sz val="12"/>
        <rFont val="宋体"/>
        <charset val="134"/>
      </rPr>
      <t>C.W</t>
    </r>
    <phoneticPr fontId="2" type="noConversion"/>
  </si>
  <si>
    <t>空调耗电指数</t>
    <phoneticPr fontId="2" type="noConversion"/>
  </si>
  <si>
    <t>采暖耗电指数</t>
    <phoneticPr fontId="2" type="noConversion"/>
  </si>
  <si>
    <t>设计建筑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</si>
</sst>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0_ "/>
    <numFmt numFmtId="179" formatCode="0.000_ "/>
    <numFmt numFmtId="180" formatCode="0.00_ "/>
  </numFmts>
  <fonts count="10" x14ac:knownFonts="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vertAlign val="subscript"/>
      <sz val="12"/>
      <name val="宋体"/>
      <charset val="134"/>
    </font>
    <font>
      <sz val="12"/>
      <color indexed="17"/>
      <name val="宋体"/>
      <charset val="134"/>
    </font>
    <font>
      <b/>
      <sz val="16"/>
      <name val="宋体"/>
      <charset val="134"/>
    </font>
    <font>
      <sz val="9"/>
      <color indexed="81"/>
      <name val="宋体"/>
      <charset val="134"/>
    </font>
    <font>
      <b/>
      <sz val="9"/>
      <color indexed="81"/>
      <name val="宋体"/>
      <charset val="134"/>
    </font>
    <font>
      <sz val="12"/>
      <color indexed="81"/>
      <name val="宋体"/>
      <charset val="134"/>
    </font>
    <font>
      <b/>
      <sz val="12"/>
      <name val="宋体"/>
      <charset val="13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9" xfId="0" applyBorder="1">
      <alignment vertical="center"/>
    </xf>
    <xf numFmtId="0" fontId="4" fillId="0" borderId="10" xfId="0" applyFont="1" applyBorder="1">
      <alignment vertical="center"/>
    </xf>
    <xf numFmtId="0" fontId="0" fillId="0" borderId="11" xfId="0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6" fontId="4" fillId="0" borderId="14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176" fontId="0" fillId="0" borderId="8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9" fontId="0" fillId="0" borderId="8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80" fontId="0" fillId="0" borderId="22" xfId="0" applyNumberFormat="1" applyBorder="1">
      <alignment vertical="center"/>
    </xf>
    <xf numFmtId="179" fontId="0" fillId="0" borderId="13" xfId="0" applyNumberFormat="1" applyBorder="1">
      <alignment vertical="center"/>
    </xf>
    <xf numFmtId="177" fontId="4" fillId="0" borderId="19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4" fillId="0" borderId="7" xfId="0" applyFont="1" applyBorder="1">
      <alignment vertical="center"/>
    </xf>
    <xf numFmtId="0" fontId="0" fillId="0" borderId="24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1" fillId="0" borderId="0" xfId="0" applyFo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9" fillId="0" borderId="0" xfId="0" applyNumberFormat="1" applyFont="1">
      <alignment vertical="center"/>
    </xf>
    <xf numFmtId="0" fontId="9" fillId="0" borderId="0" xfId="0" applyFont="1">
      <alignment vertical="center"/>
    </xf>
    <xf numFmtId="0" fontId="1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right" vertical="center"/>
    </xf>
    <xf numFmtId="0" fontId="0" fillId="0" borderId="3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4"/>
  <sheetViews>
    <sheetView tabSelected="1" topLeftCell="A16" zoomScale="85" workbookViewId="0">
      <selection activeCell="D28" sqref="D28"/>
    </sheetView>
  </sheetViews>
  <sheetFormatPr defaultRowHeight="14.25" x14ac:dyDescent="0.15"/>
  <cols>
    <col min="2" max="2" width="4.625" style="1" customWidth="1"/>
    <col min="3" max="3" width="8.5" customWidth="1"/>
    <col min="4" max="4" width="11.75" customWidth="1"/>
    <col min="5" max="5" width="12.125" customWidth="1"/>
    <col min="6" max="6" width="11" style="1" customWidth="1"/>
    <col min="7" max="7" width="11.75" customWidth="1"/>
    <col min="8" max="8" width="9" style="66"/>
    <col min="12" max="12" width="10" bestFit="1" customWidth="1"/>
    <col min="13" max="13" width="12.375" customWidth="1"/>
    <col min="15" max="15" width="11" customWidth="1"/>
    <col min="18" max="18" width="12" customWidth="1"/>
  </cols>
  <sheetData>
    <row r="1" spans="1:18" ht="20.25" x14ac:dyDescent="0.15">
      <c r="A1" s="88" t="s">
        <v>54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</row>
    <row r="2" spans="1:18" ht="18.2" customHeight="1" x14ac:dyDescent="0.15">
      <c r="A2" s="89" t="s">
        <v>52</v>
      </c>
      <c r="B2" s="90"/>
      <c r="C2" s="90"/>
      <c r="D2" s="90"/>
      <c r="E2" s="90"/>
      <c r="F2" s="90"/>
      <c r="G2" s="91"/>
      <c r="I2" s="92" t="s">
        <v>53</v>
      </c>
      <c r="J2" s="90"/>
      <c r="K2" s="90"/>
      <c r="L2" s="90"/>
      <c r="M2" s="90"/>
      <c r="N2" s="90"/>
      <c r="O2" s="90"/>
      <c r="P2" s="90"/>
      <c r="Q2" s="90"/>
      <c r="R2" s="91"/>
    </row>
    <row r="3" spans="1:18" ht="18.75" x14ac:dyDescent="0.15">
      <c r="A3" s="93" t="s">
        <v>0</v>
      </c>
      <c r="B3" s="84"/>
      <c r="C3" s="85"/>
      <c r="D3" s="19" t="s">
        <v>50</v>
      </c>
      <c r="E3" s="2" t="s">
        <v>36</v>
      </c>
      <c r="F3" s="4" t="s">
        <v>7</v>
      </c>
      <c r="G3" s="68" t="s">
        <v>51</v>
      </c>
      <c r="I3" s="93" t="s">
        <v>0</v>
      </c>
      <c r="J3" s="96"/>
      <c r="K3" s="97"/>
      <c r="L3" s="67" t="s">
        <v>49</v>
      </c>
      <c r="M3" s="2" t="s">
        <v>36</v>
      </c>
      <c r="N3" s="2" t="s">
        <v>26</v>
      </c>
      <c r="O3" s="2" t="s">
        <v>44</v>
      </c>
      <c r="P3" s="16" t="s">
        <v>25</v>
      </c>
      <c r="Q3" s="2" t="s">
        <v>24</v>
      </c>
      <c r="R3" s="3" t="s">
        <v>45</v>
      </c>
    </row>
    <row r="4" spans="1:18" x14ac:dyDescent="0.15">
      <c r="A4" s="94"/>
      <c r="B4" s="76" t="s">
        <v>1</v>
      </c>
      <c r="C4" s="13" t="s">
        <v>5</v>
      </c>
      <c r="D4" s="48">
        <v>840.28706999999997</v>
      </c>
      <c r="E4" s="55">
        <v>1.920193</v>
      </c>
      <c r="F4" s="8">
        <v>18.600000000000001</v>
      </c>
      <c r="G4" s="29">
        <f>D4*E4*F4*D26</f>
        <v>22508.511229772917</v>
      </c>
      <c r="I4" s="94"/>
      <c r="J4" s="76" t="s">
        <v>1</v>
      </c>
      <c r="K4" s="13" t="s">
        <v>5</v>
      </c>
      <c r="L4" s="48">
        <v>840.28706999999997</v>
      </c>
      <c r="M4" s="55">
        <v>1.920193</v>
      </c>
      <c r="N4" s="8">
        <v>14.4</v>
      </c>
      <c r="O4" s="35">
        <f>L4*M4*N4</f>
        <v>23234.592237184945</v>
      </c>
      <c r="P4" s="55">
        <v>0.75</v>
      </c>
      <c r="Q4" s="24">
        <v>-3.6</v>
      </c>
      <c r="R4" s="29">
        <f>L4*M4*P4*Q4</f>
        <v>-4356.4860444721771</v>
      </c>
    </row>
    <row r="5" spans="1:18" x14ac:dyDescent="0.15">
      <c r="A5" s="94"/>
      <c r="B5" s="76"/>
      <c r="C5" s="13" t="s">
        <v>6</v>
      </c>
      <c r="D5" s="48">
        <v>0</v>
      </c>
      <c r="E5" s="55">
        <v>0</v>
      </c>
      <c r="F5" s="8">
        <v>29.2</v>
      </c>
      <c r="G5" s="29">
        <f>D5*E5*F5*D26</f>
        <v>0</v>
      </c>
      <c r="I5" s="94"/>
      <c r="J5" s="76"/>
      <c r="K5" s="13" t="s">
        <v>6</v>
      </c>
      <c r="L5" s="72">
        <v>0</v>
      </c>
      <c r="M5" s="55">
        <v>0</v>
      </c>
      <c r="N5" s="8">
        <v>28.8</v>
      </c>
      <c r="O5" s="35">
        <f t="shared" ref="O5:O15" si="0">L5*M5*N5</f>
        <v>0</v>
      </c>
      <c r="P5" s="55">
        <v>0.75</v>
      </c>
      <c r="Q5" s="24">
        <v>-7.2</v>
      </c>
      <c r="R5" s="29">
        <f t="shared" ref="R5:R16" si="1">L5*M5*P5*Q5</f>
        <v>0</v>
      </c>
    </row>
    <row r="6" spans="1:18" x14ac:dyDescent="0.15">
      <c r="A6" s="94"/>
      <c r="B6" s="76" t="s">
        <v>2</v>
      </c>
      <c r="C6" s="13" t="s">
        <v>5</v>
      </c>
      <c r="D6" s="48">
        <v>1573.349999</v>
      </c>
      <c r="E6" s="55">
        <v>1.949454</v>
      </c>
      <c r="F6" s="8">
        <v>16.600000000000001</v>
      </c>
      <c r="G6" s="29">
        <f>D6*E6*F6*D26</f>
        <v>38186.309439434299</v>
      </c>
      <c r="I6" s="94"/>
      <c r="J6" s="76" t="s">
        <v>2</v>
      </c>
      <c r="K6" s="13" t="s">
        <v>5</v>
      </c>
      <c r="L6" s="71">
        <v>1573.349999</v>
      </c>
      <c r="M6" s="55">
        <v>1.949454</v>
      </c>
      <c r="N6" s="8">
        <v>15.1</v>
      </c>
      <c r="O6" s="35">
        <f t="shared" si="0"/>
        <v>46314.319079153247</v>
      </c>
      <c r="P6" s="55">
        <v>0.75</v>
      </c>
      <c r="Q6" s="24">
        <v>-9</v>
      </c>
      <c r="R6" s="29">
        <f t="shared" si="1"/>
        <v>-20703.420780416185</v>
      </c>
    </row>
    <row r="7" spans="1:18" x14ac:dyDescent="0.15">
      <c r="A7" s="94"/>
      <c r="B7" s="76"/>
      <c r="C7" s="13" t="s">
        <v>6</v>
      </c>
      <c r="D7" s="48">
        <v>0</v>
      </c>
      <c r="E7" s="55">
        <v>0</v>
      </c>
      <c r="F7" s="8">
        <v>33.200000000000003</v>
      </c>
      <c r="G7" s="29">
        <f>D7*E7*F7*D26</f>
        <v>0</v>
      </c>
      <c r="I7" s="94"/>
      <c r="J7" s="76"/>
      <c r="K7" s="13" t="s">
        <v>6</v>
      </c>
      <c r="L7" s="48">
        <v>0</v>
      </c>
      <c r="M7" s="55">
        <v>0</v>
      </c>
      <c r="N7" s="8">
        <v>30.2</v>
      </c>
      <c r="O7" s="35">
        <f t="shared" si="0"/>
        <v>0</v>
      </c>
      <c r="P7" s="55">
        <v>0.75</v>
      </c>
      <c r="Q7" s="24">
        <v>-18</v>
      </c>
      <c r="R7" s="29">
        <f t="shared" si="1"/>
        <v>0</v>
      </c>
    </row>
    <row r="8" spans="1:18" x14ac:dyDescent="0.15">
      <c r="A8" s="94"/>
      <c r="B8" s="76" t="s">
        <v>3</v>
      </c>
      <c r="C8" s="13" t="s">
        <v>5</v>
      </c>
      <c r="D8" s="48">
        <v>839.97299799999996</v>
      </c>
      <c r="E8" s="55">
        <v>1.9199010000000001</v>
      </c>
      <c r="F8" s="8">
        <v>20.399999999999999</v>
      </c>
      <c r="G8" s="29">
        <f>D8*E8*F8*D26</f>
        <v>24673.774482147928</v>
      </c>
      <c r="I8" s="94"/>
      <c r="J8" s="76" t="s">
        <v>3</v>
      </c>
      <c r="K8" s="13" t="s">
        <v>5</v>
      </c>
      <c r="L8" s="48">
        <v>839.97299799999996</v>
      </c>
      <c r="M8" s="55">
        <v>1.9199010000000001</v>
      </c>
      <c r="N8" s="8">
        <v>23.4</v>
      </c>
      <c r="O8" s="35">
        <f t="shared" si="0"/>
        <v>37736.360972696835</v>
      </c>
      <c r="P8" s="55">
        <v>0.75</v>
      </c>
      <c r="Q8" s="24">
        <v>-10.8</v>
      </c>
      <c r="R8" s="29">
        <f t="shared" si="1"/>
        <v>-13062.586490548905</v>
      </c>
    </row>
    <row r="9" spans="1:18" x14ac:dyDescent="0.15">
      <c r="A9" s="94"/>
      <c r="B9" s="76"/>
      <c r="C9" s="13" t="s">
        <v>6</v>
      </c>
      <c r="D9" s="48">
        <v>0</v>
      </c>
      <c r="E9" s="55">
        <v>0</v>
      </c>
      <c r="F9" s="8">
        <v>40.799999999999997</v>
      </c>
      <c r="G9" s="29">
        <f>D9*E9*F9*D26</f>
        <v>0</v>
      </c>
      <c r="I9" s="94"/>
      <c r="J9" s="76"/>
      <c r="K9" s="13" t="s">
        <v>6</v>
      </c>
      <c r="L9" s="48">
        <v>0</v>
      </c>
      <c r="M9" s="55">
        <v>0</v>
      </c>
      <c r="N9" s="8">
        <v>46.8</v>
      </c>
      <c r="O9" s="35">
        <f t="shared" si="0"/>
        <v>0</v>
      </c>
      <c r="P9" s="55">
        <v>0.75</v>
      </c>
      <c r="Q9" s="24">
        <v>-21.6</v>
      </c>
      <c r="R9" s="29">
        <f t="shared" si="1"/>
        <v>0</v>
      </c>
    </row>
    <row r="10" spans="1:18" x14ac:dyDescent="0.15">
      <c r="A10" s="94"/>
      <c r="B10" s="76" t="s">
        <v>4</v>
      </c>
      <c r="C10" s="13" t="s">
        <v>5</v>
      </c>
      <c r="D10" s="48">
        <v>1559.76</v>
      </c>
      <c r="E10" s="55">
        <v>1.961373</v>
      </c>
      <c r="F10" s="8">
        <v>12</v>
      </c>
      <c r="G10" s="29">
        <f>D10*E10*F10*D26</f>
        <v>27533.440354320002</v>
      </c>
      <c r="I10" s="94"/>
      <c r="J10" s="76" t="s">
        <v>4</v>
      </c>
      <c r="K10" s="13" t="s">
        <v>5</v>
      </c>
      <c r="L10" s="48">
        <v>1559.76</v>
      </c>
      <c r="M10" s="55">
        <v>1.961373</v>
      </c>
      <c r="N10" s="8">
        <v>14.6</v>
      </c>
      <c r="O10" s="35">
        <f t="shared" si="0"/>
        <v>44665.358797007997</v>
      </c>
      <c r="P10" s="55">
        <v>0.75</v>
      </c>
      <c r="Q10" s="24">
        <v>-3.6</v>
      </c>
      <c r="R10" s="29">
        <f t="shared" si="1"/>
        <v>-8260.0321062960011</v>
      </c>
    </row>
    <row r="11" spans="1:18" x14ac:dyDescent="0.15">
      <c r="A11" s="95"/>
      <c r="B11" s="77"/>
      <c r="C11" s="22" t="s">
        <v>6</v>
      </c>
      <c r="D11" s="49">
        <v>0</v>
      </c>
      <c r="E11" s="56">
        <v>0</v>
      </c>
      <c r="F11" s="9">
        <v>24</v>
      </c>
      <c r="G11" s="30">
        <f>D11*E11*F11*D26</f>
        <v>0</v>
      </c>
      <c r="I11" s="95"/>
      <c r="J11" s="77"/>
      <c r="K11" s="22" t="s">
        <v>6</v>
      </c>
      <c r="L11" s="54">
        <v>0</v>
      </c>
      <c r="M11" s="56">
        <v>0</v>
      </c>
      <c r="N11" s="9">
        <v>29.2</v>
      </c>
      <c r="O11" s="36">
        <f t="shared" si="0"/>
        <v>0</v>
      </c>
      <c r="P11" s="56">
        <v>0.75</v>
      </c>
      <c r="Q11" s="25">
        <v>-7.2</v>
      </c>
      <c r="R11" s="30">
        <f t="shared" si="1"/>
        <v>0</v>
      </c>
    </row>
    <row r="12" spans="1:18" x14ac:dyDescent="0.15">
      <c r="A12" s="81" t="s">
        <v>33</v>
      </c>
      <c r="B12" s="84" t="s">
        <v>30</v>
      </c>
      <c r="C12" s="85"/>
      <c r="D12" s="50">
        <v>0</v>
      </c>
      <c r="E12" s="57">
        <v>0</v>
      </c>
      <c r="F12" s="21">
        <v>29.2</v>
      </c>
      <c r="G12" s="31">
        <f>D12*E12*F12*D26</f>
        <v>0</v>
      </c>
      <c r="I12" s="81" t="s">
        <v>33</v>
      </c>
      <c r="J12" s="84" t="s">
        <v>1</v>
      </c>
      <c r="K12" s="85"/>
      <c r="L12" s="64">
        <v>0</v>
      </c>
      <c r="M12" s="65">
        <v>0</v>
      </c>
      <c r="N12" s="23">
        <v>28.8</v>
      </c>
      <c r="O12" s="37">
        <f t="shared" si="0"/>
        <v>0</v>
      </c>
      <c r="P12" s="65">
        <v>0.75</v>
      </c>
      <c r="Q12" s="26">
        <v>-7.2</v>
      </c>
      <c r="R12" s="40">
        <f t="shared" si="1"/>
        <v>0</v>
      </c>
    </row>
    <row r="13" spans="1:18" x14ac:dyDescent="0.15">
      <c r="A13" s="82"/>
      <c r="B13" s="98" t="s">
        <v>31</v>
      </c>
      <c r="C13" s="99"/>
      <c r="D13" s="48">
        <v>0</v>
      </c>
      <c r="E13" s="55">
        <v>0</v>
      </c>
      <c r="F13" s="8">
        <v>33.200000000000003</v>
      </c>
      <c r="G13" s="29">
        <f>D13*E13*F13*D26</f>
        <v>0</v>
      </c>
      <c r="I13" s="82"/>
      <c r="J13" s="98" t="s">
        <v>2</v>
      </c>
      <c r="K13" s="99"/>
      <c r="L13" s="48">
        <v>0</v>
      </c>
      <c r="M13" s="55">
        <v>0</v>
      </c>
      <c r="N13" s="8">
        <v>30.2</v>
      </c>
      <c r="O13" s="38">
        <f t="shared" si="0"/>
        <v>0</v>
      </c>
      <c r="P13" s="55">
        <v>0.75</v>
      </c>
      <c r="Q13" s="27">
        <v>-18</v>
      </c>
      <c r="R13" s="41">
        <f t="shared" si="1"/>
        <v>0</v>
      </c>
    </row>
    <row r="14" spans="1:18" x14ac:dyDescent="0.15">
      <c r="A14" s="82"/>
      <c r="B14" s="98" t="s">
        <v>32</v>
      </c>
      <c r="C14" s="99"/>
      <c r="D14" s="48">
        <v>0</v>
      </c>
      <c r="E14" s="55">
        <v>0</v>
      </c>
      <c r="F14" s="8">
        <v>40.799999999999997</v>
      </c>
      <c r="G14" s="29">
        <f>D14*E14*F14*D26</f>
        <v>0</v>
      </c>
      <c r="I14" s="82"/>
      <c r="J14" s="98" t="s">
        <v>3</v>
      </c>
      <c r="K14" s="99"/>
      <c r="L14" s="48">
        <v>0</v>
      </c>
      <c r="M14" s="55">
        <v>0</v>
      </c>
      <c r="N14" s="8">
        <v>46.8</v>
      </c>
      <c r="O14" s="38">
        <f t="shared" si="0"/>
        <v>0</v>
      </c>
      <c r="P14" s="55">
        <v>0.75</v>
      </c>
      <c r="Q14" s="27">
        <v>-21.6</v>
      </c>
      <c r="R14" s="41">
        <f t="shared" si="1"/>
        <v>0</v>
      </c>
    </row>
    <row r="15" spans="1:18" x14ac:dyDescent="0.15">
      <c r="A15" s="83"/>
      <c r="B15" s="86" t="s">
        <v>4</v>
      </c>
      <c r="C15" s="87"/>
      <c r="D15" s="51">
        <v>3.78</v>
      </c>
      <c r="E15" s="58">
        <v>1.972</v>
      </c>
      <c r="F15" s="20">
        <v>24</v>
      </c>
      <c r="G15" s="32">
        <f>D15*E15*F15*D26</f>
        <v>134.17487999999997</v>
      </c>
      <c r="I15" s="83"/>
      <c r="J15" s="86" t="s">
        <v>4</v>
      </c>
      <c r="K15" s="87"/>
      <c r="L15" s="51">
        <v>3.78</v>
      </c>
      <c r="M15" s="58">
        <v>1.972</v>
      </c>
      <c r="N15" s="20">
        <v>29.2</v>
      </c>
      <c r="O15" s="38">
        <f t="shared" si="0"/>
        <v>217.661472</v>
      </c>
      <c r="P15" s="56">
        <v>0.75</v>
      </c>
      <c r="Q15" s="28">
        <v>-7.2</v>
      </c>
      <c r="R15" s="41">
        <f t="shared" si="1"/>
        <v>-40.252463999999996</v>
      </c>
    </row>
    <row r="16" spans="1:18" x14ac:dyDescent="0.15">
      <c r="A16" s="7" t="s">
        <v>10</v>
      </c>
      <c r="B16" s="78"/>
      <c r="C16" s="79"/>
      <c r="D16" s="52">
        <v>1155.3499999999999</v>
      </c>
      <c r="E16" s="59">
        <v>0.996</v>
      </c>
      <c r="F16" s="5">
        <v>35.200000000000003</v>
      </c>
      <c r="G16" s="33">
        <f>D16*E16*F16*G26</f>
        <v>30379.23504</v>
      </c>
      <c r="I16" s="7" t="s">
        <v>10</v>
      </c>
      <c r="J16" s="110"/>
      <c r="K16" s="111"/>
      <c r="L16" s="52">
        <v>1155.3499999999999</v>
      </c>
      <c r="M16" s="59">
        <v>0.996</v>
      </c>
      <c r="N16" s="5">
        <v>21.4</v>
      </c>
      <c r="O16" s="39">
        <f>L16*M16*N16</f>
        <v>24625.592039999996</v>
      </c>
      <c r="P16" s="59">
        <v>0.75</v>
      </c>
      <c r="Q16" s="17">
        <v>-7.4</v>
      </c>
      <c r="R16" s="33">
        <f t="shared" si="1"/>
        <v>-6386.5437299999994</v>
      </c>
    </row>
    <row r="17" spans="1:18" ht="18.75" x14ac:dyDescent="0.15">
      <c r="A17" s="81" t="s">
        <v>47</v>
      </c>
      <c r="B17" s="84"/>
      <c r="C17" s="85"/>
      <c r="D17" s="19" t="s">
        <v>42</v>
      </c>
      <c r="E17" s="2" t="s">
        <v>37</v>
      </c>
      <c r="F17" s="4" t="s">
        <v>7</v>
      </c>
      <c r="G17" s="3" t="s">
        <v>8</v>
      </c>
      <c r="I17" s="81" t="s">
        <v>46</v>
      </c>
      <c r="J17" s="96"/>
      <c r="K17" s="97"/>
      <c r="L17" s="19" t="s">
        <v>42</v>
      </c>
      <c r="M17" s="2" t="s">
        <v>36</v>
      </c>
      <c r="N17" s="2" t="s">
        <v>26</v>
      </c>
      <c r="O17" s="2" t="s">
        <v>44</v>
      </c>
      <c r="P17" s="16" t="s">
        <v>9</v>
      </c>
      <c r="Q17" s="2" t="s">
        <v>24</v>
      </c>
      <c r="R17" s="3" t="s">
        <v>45</v>
      </c>
    </row>
    <row r="18" spans="1:18" x14ac:dyDescent="0.15">
      <c r="A18" s="94"/>
      <c r="B18" s="98" t="s">
        <v>1</v>
      </c>
      <c r="C18" s="99"/>
      <c r="D18" s="48">
        <v>28.8</v>
      </c>
      <c r="E18" s="55">
        <v>0.3</v>
      </c>
      <c r="F18" s="10">
        <v>137</v>
      </c>
      <c r="G18" s="29">
        <f>D18*E18*F18</f>
        <v>1183.68</v>
      </c>
      <c r="I18" s="94"/>
      <c r="J18" s="76" t="s">
        <v>1</v>
      </c>
      <c r="K18" s="112"/>
      <c r="L18" s="48">
        <v>28.8</v>
      </c>
      <c r="M18" s="55">
        <v>3.5</v>
      </c>
      <c r="N18" s="8">
        <v>8.3000000000000007</v>
      </c>
      <c r="O18" s="35">
        <f>L18*M18*N18</f>
        <v>836.6400000000001</v>
      </c>
      <c r="P18" s="55">
        <v>0.3</v>
      </c>
      <c r="Q18" s="18">
        <v>-32.5</v>
      </c>
      <c r="R18" s="29">
        <f>L18*P18*Q18</f>
        <v>-280.8</v>
      </c>
    </row>
    <row r="19" spans="1:18" x14ac:dyDescent="0.15">
      <c r="A19" s="94"/>
      <c r="B19" s="98" t="s">
        <v>2</v>
      </c>
      <c r="C19" s="99"/>
      <c r="D19" s="48">
        <v>737.37</v>
      </c>
      <c r="E19" s="55">
        <v>0.3</v>
      </c>
      <c r="F19" s="10">
        <v>173</v>
      </c>
      <c r="G19" s="29">
        <f>D19*E19*F19</f>
        <v>38269.502999999997</v>
      </c>
      <c r="I19" s="94"/>
      <c r="J19" s="76" t="s">
        <v>2</v>
      </c>
      <c r="K19" s="112"/>
      <c r="L19" s="48">
        <v>737.37</v>
      </c>
      <c r="M19" s="55">
        <v>3.5</v>
      </c>
      <c r="N19" s="8">
        <v>8.5</v>
      </c>
      <c r="O19" s="35">
        <f>L19*M19*N19</f>
        <v>21936.7575</v>
      </c>
      <c r="P19" s="55">
        <v>0.3</v>
      </c>
      <c r="Q19" s="18">
        <v>-103.2</v>
      </c>
      <c r="R19" s="29">
        <f>L19*P19*Q19</f>
        <v>-22828.975200000001</v>
      </c>
    </row>
    <row r="20" spans="1:18" x14ac:dyDescent="0.15">
      <c r="A20" s="94"/>
      <c r="B20" s="98" t="s">
        <v>3</v>
      </c>
      <c r="C20" s="99"/>
      <c r="D20" s="48">
        <v>28.8</v>
      </c>
      <c r="E20" s="55">
        <v>0.3</v>
      </c>
      <c r="F20" s="10">
        <v>215</v>
      </c>
      <c r="G20" s="29">
        <f>D20*E20*F20</f>
        <v>1857.6000000000001</v>
      </c>
      <c r="I20" s="94"/>
      <c r="J20" s="76" t="s">
        <v>3</v>
      </c>
      <c r="K20" s="112"/>
      <c r="L20" s="48">
        <v>28.8</v>
      </c>
      <c r="M20" s="55">
        <v>3.5</v>
      </c>
      <c r="N20" s="8">
        <v>14.5</v>
      </c>
      <c r="O20" s="35">
        <f>L20*M20*N20</f>
        <v>1461.6</v>
      </c>
      <c r="P20" s="55">
        <v>0.3</v>
      </c>
      <c r="Q20" s="18">
        <v>-141.1</v>
      </c>
      <c r="R20" s="29">
        <f>L20*P20*Q20</f>
        <v>-1219.104</v>
      </c>
    </row>
    <row r="21" spans="1:18" x14ac:dyDescent="0.15">
      <c r="A21" s="94"/>
      <c r="B21" s="100" t="s">
        <v>4</v>
      </c>
      <c r="C21" s="101"/>
      <c r="D21" s="53">
        <v>816.48</v>
      </c>
      <c r="E21" s="60">
        <v>0.3</v>
      </c>
      <c r="F21" s="44">
        <v>131</v>
      </c>
      <c r="G21" s="29">
        <f>D21*E21*F21</f>
        <v>32087.663999999997</v>
      </c>
      <c r="I21" s="94"/>
      <c r="J21" s="113" t="s">
        <v>4</v>
      </c>
      <c r="K21" s="114"/>
      <c r="L21" s="53">
        <v>816.48</v>
      </c>
      <c r="M21" s="60">
        <v>3.5</v>
      </c>
      <c r="N21" s="45">
        <v>8.5</v>
      </c>
      <c r="O21" s="38">
        <f>L21*M21*N21</f>
        <v>24290.280000000002</v>
      </c>
      <c r="P21" s="60">
        <v>0.3</v>
      </c>
      <c r="Q21" s="46">
        <v>-32.700000000000003</v>
      </c>
      <c r="R21" s="29">
        <f>L21*P21*Q21</f>
        <v>-8009.6688000000004</v>
      </c>
    </row>
    <row r="22" spans="1:18" x14ac:dyDescent="0.15">
      <c r="A22" s="95"/>
      <c r="B22" s="102" t="s">
        <v>35</v>
      </c>
      <c r="C22" s="103"/>
      <c r="D22" s="54">
        <v>0</v>
      </c>
      <c r="E22" s="56">
        <v>0</v>
      </c>
      <c r="F22" s="11">
        <v>363</v>
      </c>
      <c r="G22" s="30">
        <f>D22*E22*F22</f>
        <v>0</v>
      </c>
      <c r="I22" s="95"/>
      <c r="J22" s="102" t="s">
        <v>35</v>
      </c>
      <c r="K22" s="103"/>
      <c r="L22" s="54">
        <v>0</v>
      </c>
      <c r="M22" s="56">
        <v>0</v>
      </c>
      <c r="N22" s="9">
        <v>13.3</v>
      </c>
      <c r="O22" s="36">
        <f>L22*M22*N22</f>
        <v>0</v>
      </c>
      <c r="P22" s="56">
        <v>0</v>
      </c>
      <c r="Q22" s="47">
        <v>-97.3</v>
      </c>
      <c r="R22" s="40">
        <f>L22*P22*Q22</f>
        <v>0</v>
      </c>
    </row>
    <row r="23" spans="1:18" x14ac:dyDescent="0.15">
      <c r="A23" s="7" t="s">
        <v>22</v>
      </c>
      <c r="B23" s="78"/>
      <c r="C23" s="79"/>
      <c r="D23" s="42">
        <f>SUM(D4:D16,D18:D22)</f>
        <v>7583.9500669999998</v>
      </c>
      <c r="E23" s="6"/>
      <c r="F23" s="12"/>
      <c r="G23" s="33">
        <f>SUM(G4:G16,G18:G22)</f>
        <v>216813.89242567512</v>
      </c>
      <c r="I23" s="7" t="s">
        <v>22</v>
      </c>
      <c r="J23" s="110"/>
      <c r="K23" s="111"/>
      <c r="L23" s="42">
        <f>SUM(L4:L16,L18:L22)</f>
        <v>7583.9500669999998</v>
      </c>
      <c r="M23" s="59"/>
      <c r="N23" s="12"/>
      <c r="O23" s="39">
        <f>SUM(O4:O16,O18:O21)</f>
        <v>225319.16209804305</v>
      </c>
      <c r="P23" s="59"/>
      <c r="Q23" s="17"/>
      <c r="R23" s="33">
        <f>SUM(R4:R16,R18:R22)</f>
        <v>-85147.869615733274</v>
      </c>
    </row>
    <row r="24" spans="1:18" x14ac:dyDescent="0.15">
      <c r="A24" s="107"/>
      <c r="B24" s="107"/>
      <c r="C24" s="107"/>
      <c r="D24" s="107"/>
      <c r="E24" s="107"/>
      <c r="F24" s="107"/>
      <c r="G24" s="107"/>
      <c r="I24" s="107"/>
      <c r="J24" s="115"/>
      <c r="K24" s="115"/>
      <c r="L24" s="115"/>
      <c r="M24" s="115"/>
      <c r="N24" s="115"/>
      <c r="O24" s="115"/>
    </row>
    <row r="25" spans="1:18" x14ac:dyDescent="0.15">
      <c r="A25" s="80" t="s">
        <v>38</v>
      </c>
      <c r="B25" s="75"/>
      <c r="C25" s="75"/>
      <c r="D25" s="57">
        <v>9989.7991999999995</v>
      </c>
      <c r="E25" s="75" t="s">
        <v>39</v>
      </c>
      <c r="F25" s="75"/>
      <c r="G25" s="62">
        <v>3.4055070000000001</v>
      </c>
      <c r="I25" s="80" t="s">
        <v>14</v>
      </c>
      <c r="J25" s="75"/>
      <c r="K25" s="75"/>
      <c r="L25" s="57">
        <v>9989.7991999999995</v>
      </c>
      <c r="M25" s="75" t="s">
        <v>15</v>
      </c>
      <c r="N25" s="75"/>
      <c r="O25" s="62">
        <v>3.4055070000000001</v>
      </c>
    </row>
    <row r="26" spans="1:18" x14ac:dyDescent="0.15">
      <c r="A26" s="73" t="s">
        <v>12</v>
      </c>
      <c r="B26" s="74"/>
      <c r="C26" s="74"/>
      <c r="D26" s="55">
        <v>0.75</v>
      </c>
      <c r="E26" s="74" t="s">
        <v>11</v>
      </c>
      <c r="F26" s="74"/>
      <c r="G26" s="63">
        <v>0.75</v>
      </c>
      <c r="I26" s="73" t="s">
        <v>16</v>
      </c>
      <c r="J26" s="74"/>
      <c r="K26" s="74"/>
      <c r="L26" s="15">
        <v>1</v>
      </c>
      <c r="M26" s="74" t="s">
        <v>13</v>
      </c>
      <c r="N26" s="74"/>
      <c r="O26" s="14">
        <v>4.6100000000000003</v>
      </c>
    </row>
    <row r="27" spans="1:18" ht="18.75" x14ac:dyDescent="0.15">
      <c r="A27" s="73" t="s">
        <v>40</v>
      </c>
      <c r="B27" s="74"/>
      <c r="C27" s="74"/>
      <c r="D27" s="15">
        <v>0.5</v>
      </c>
      <c r="E27" s="74" t="s">
        <v>41</v>
      </c>
      <c r="F27" s="74"/>
      <c r="G27" s="14">
        <v>4.16</v>
      </c>
      <c r="I27" s="73" t="s">
        <v>27</v>
      </c>
      <c r="J27" s="74"/>
      <c r="K27" s="74"/>
      <c r="L27" s="15">
        <v>2.6</v>
      </c>
      <c r="M27" s="108"/>
      <c r="N27" s="109"/>
      <c r="O27" s="99"/>
    </row>
    <row r="28" spans="1:18" ht="18.75" x14ac:dyDescent="0.15">
      <c r="A28" s="73" t="s">
        <v>17</v>
      </c>
      <c r="B28" s="74"/>
      <c r="C28" s="74"/>
      <c r="D28" s="15">
        <v>-4.47</v>
      </c>
      <c r="E28" s="108"/>
      <c r="F28" s="109"/>
      <c r="G28" s="99"/>
      <c r="I28" s="73" t="s">
        <v>18</v>
      </c>
      <c r="J28" s="74"/>
      <c r="K28" s="74"/>
      <c r="L28" s="61">
        <v>7620.92</v>
      </c>
      <c r="M28" s="74" t="s">
        <v>19</v>
      </c>
      <c r="N28" s="74"/>
      <c r="O28" s="34">
        <f>L28/L25</f>
        <v>0.76287018862200962</v>
      </c>
    </row>
    <row r="29" spans="1:18" ht="18.75" x14ac:dyDescent="0.15">
      <c r="A29" s="73" t="s">
        <v>43</v>
      </c>
      <c r="B29" s="74"/>
      <c r="C29" s="74"/>
      <c r="D29" s="61">
        <v>7620.92</v>
      </c>
      <c r="E29" s="74" t="s">
        <v>19</v>
      </c>
      <c r="F29" s="74"/>
      <c r="G29" s="34">
        <f>D29/D25</f>
        <v>0.76287018862200962</v>
      </c>
      <c r="I29" s="104" t="s">
        <v>28</v>
      </c>
      <c r="J29" s="105"/>
      <c r="K29" s="105"/>
      <c r="L29" s="56">
        <v>0</v>
      </c>
      <c r="M29" s="105" t="s">
        <v>29</v>
      </c>
      <c r="N29" s="105"/>
      <c r="O29" s="43">
        <f>L29*POWER(O28,0.37)</f>
        <v>0</v>
      </c>
    </row>
    <row r="30" spans="1:18" ht="18.75" x14ac:dyDescent="0.15">
      <c r="A30" s="104" t="s">
        <v>20</v>
      </c>
      <c r="B30" s="105"/>
      <c r="C30" s="105"/>
      <c r="D30" s="56">
        <v>1.1299999999999999</v>
      </c>
      <c r="E30" s="105" t="s">
        <v>21</v>
      </c>
      <c r="F30" s="105"/>
      <c r="G30" s="43">
        <f>D30*POWER(G29,-0.147)</f>
        <v>1.1758669905371741</v>
      </c>
      <c r="J30" s="1"/>
      <c r="N30" s="1"/>
    </row>
    <row r="31" spans="1:18" x14ac:dyDescent="0.15">
      <c r="N31" s="1"/>
    </row>
    <row r="32" spans="1:18" x14ac:dyDescent="0.15">
      <c r="A32" s="106" t="s">
        <v>23</v>
      </c>
      <c r="B32" s="106"/>
      <c r="C32" s="106"/>
      <c r="D32" s="69">
        <f>(G23/D25+G27*D27*G25+D28)*G30</f>
        <v>28.593537781422516</v>
      </c>
      <c r="I32" s="106" t="s">
        <v>34</v>
      </c>
      <c r="J32" s="106"/>
      <c r="K32" s="106"/>
      <c r="L32" s="69">
        <f>((O23+R23)/L25+O26*L26*O25+L27)*O29</f>
        <v>0</v>
      </c>
    </row>
    <row r="34" spans="1:4" x14ac:dyDescent="0.15">
      <c r="A34" s="70" t="s">
        <v>48</v>
      </c>
      <c r="D34" s="69">
        <f>D32+L32</f>
        <v>28.593537781422516</v>
      </c>
    </row>
  </sheetData>
  <mergeCells count="69">
    <mergeCell ref="I32:K32"/>
    <mergeCell ref="I27:K27"/>
    <mergeCell ref="M27:O27"/>
    <mergeCell ref="I28:K28"/>
    <mergeCell ref="M28:N28"/>
    <mergeCell ref="I29:K29"/>
    <mergeCell ref="M29:N29"/>
    <mergeCell ref="J23:K23"/>
    <mergeCell ref="I24:O24"/>
    <mergeCell ref="I25:K25"/>
    <mergeCell ref="M25:N25"/>
    <mergeCell ref="I26:K26"/>
    <mergeCell ref="M26:N26"/>
    <mergeCell ref="J16:K16"/>
    <mergeCell ref="I17:I22"/>
    <mergeCell ref="J17:K17"/>
    <mergeCell ref="J18:K18"/>
    <mergeCell ref="J19:K19"/>
    <mergeCell ref="J20:K20"/>
    <mergeCell ref="J21:K21"/>
    <mergeCell ref="J22:K22"/>
    <mergeCell ref="J6:J7"/>
    <mergeCell ref="J8:J9"/>
    <mergeCell ref="J10:J11"/>
    <mergeCell ref="I12:I15"/>
    <mergeCell ref="J12:K12"/>
    <mergeCell ref="J13:K13"/>
    <mergeCell ref="J14:K14"/>
    <mergeCell ref="J15:K15"/>
    <mergeCell ref="A30:C30"/>
    <mergeCell ref="E30:F30"/>
    <mergeCell ref="A32:C32"/>
    <mergeCell ref="B23:C23"/>
    <mergeCell ref="A28:C28"/>
    <mergeCell ref="A29:C29"/>
    <mergeCell ref="E29:F29"/>
    <mergeCell ref="A24:G24"/>
    <mergeCell ref="E28:G28"/>
    <mergeCell ref="A26:C26"/>
    <mergeCell ref="B18:C18"/>
    <mergeCell ref="B17:C17"/>
    <mergeCell ref="B6:B7"/>
    <mergeCell ref="A17:A22"/>
    <mergeCell ref="B19:C19"/>
    <mergeCell ref="B20:C20"/>
    <mergeCell ref="B21:C21"/>
    <mergeCell ref="B22:C22"/>
    <mergeCell ref="B13:C13"/>
    <mergeCell ref="B14:C14"/>
    <mergeCell ref="B15:C15"/>
    <mergeCell ref="B4:B5"/>
    <mergeCell ref="A1:R1"/>
    <mergeCell ref="A2:G2"/>
    <mergeCell ref="I2:R2"/>
    <mergeCell ref="A3:A11"/>
    <mergeCell ref="B3:C3"/>
    <mergeCell ref="I3:I11"/>
    <mergeCell ref="J3:K3"/>
    <mergeCell ref="J4:J5"/>
    <mergeCell ref="A27:C27"/>
    <mergeCell ref="E25:F25"/>
    <mergeCell ref="E26:F26"/>
    <mergeCell ref="E27:F27"/>
    <mergeCell ref="B8:B9"/>
    <mergeCell ref="B10:B11"/>
    <mergeCell ref="B16:C16"/>
    <mergeCell ref="A25:C25"/>
    <mergeCell ref="A12:A15"/>
    <mergeCell ref="B12:C12"/>
  </mergeCells>
  <phoneticPr fontId="2" type="noConversion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空调采暖年耗电指数</vt:lpstr>
    </vt:vector>
  </TitlesOfParts>
  <Company>Thsware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XiaoXiao</dc:creator>
  <cp:lastModifiedBy>XiaoXiao</cp:lastModifiedBy>
  <dcterms:created xsi:type="dcterms:W3CDTF">2005-09-29T03:25:33Z</dcterms:created>
  <dcterms:modified xsi:type="dcterms:W3CDTF">2020-12-19T13:13:58Z</dcterms:modified>
</cp:coreProperties>
</file>