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空调采暖年耗电指数" sheetId="1" r:id="rId1"/>
  </sheets>
  <calcPr calcId="144525"/>
</workbook>
</file>

<file path=xl/comments1.xml><?xml version="1.0" encoding="utf-8"?>
<comments xmlns="http://schemas.openxmlformats.org/spreadsheetml/2006/main">
  <authors>
    <author>llk</author>
  </authors>
  <commentList>
    <comment ref="E17" authorId="0">
      <text>
        <r>
          <rPr>
            <b/>
            <sz val="9"/>
            <rFont val="宋体"/>
            <charset val="134"/>
          </rPr>
          <t>llk:</t>
        </r>
        <r>
          <rPr>
            <sz val="9"/>
            <rFont val="宋体"/>
            <charset val="134"/>
          </rPr>
          <t xml:space="preserve">
</t>
        </r>
        <r>
          <rPr>
            <sz val="12"/>
            <rFont val="宋体"/>
            <charset val="134"/>
          </rPr>
          <t>夏季综合遮阳系数</t>
        </r>
      </text>
    </comment>
    <comment ref="P17" authorId="0">
      <text>
        <r>
          <rPr>
            <b/>
            <sz val="9"/>
            <rFont val="宋体"/>
            <charset val="134"/>
          </rPr>
          <t>llk:</t>
        </r>
        <r>
          <rPr>
            <sz val="9"/>
            <rFont val="宋体"/>
            <charset val="134"/>
          </rPr>
          <t xml:space="preserve">
</t>
        </r>
        <r>
          <rPr>
            <sz val="12"/>
            <rFont val="宋体"/>
            <charset val="134"/>
          </rPr>
          <t>冬季综合遮阳系数</t>
        </r>
      </text>
    </comment>
  </commentList>
</comments>
</file>

<file path=xl/sharedStrings.xml><?xml version="1.0" encoding="utf-8"?>
<sst xmlns="http://schemas.openxmlformats.org/spreadsheetml/2006/main" count="100" uniqueCount="49">
  <si>
    <t>设计建筑</t>
  </si>
  <si>
    <t>空调耗电指数</t>
  </si>
  <si>
    <t>采暖耗电指数</t>
  </si>
  <si>
    <t>外墙</t>
  </si>
  <si>
    <t>面积Fi</t>
  </si>
  <si>
    <t>传热系数K</t>
  </si>
  <si>
    <r>
      <t>C</t>
    </r>
    <r>
      <rPr>
        <vertAlign val="subscript"/>
        <sz val="12"/>
        <rFont val="宋体"/>
        <charset val="134"/>
      </rPr>
      <t>C.W</t>
    </r>
  </si>
  <si>
    <r>
      <t>ECF</t>
    </r>
    <r>
      <rPr>
        <vertAlign val="subscript"/>
        <sz val="12"/>
        <rFont val="宋体"/>
        <charset val="134"/>
      </rPr>
      <t>C.W</t>
    </r>
  </si>
  <si>
    <r>
      <t>面积F</t>
    </r>
    <r>
      <rPr>
        <vertAlign val="subscript"/>
        <sz val="12"/>
        <rFont val="宋体"/>
        <charset val="134"/>
      </rPr>
      <t>i</t>
    </r>
  </si>
  <si>
    <r>
      <t>C</t>
    </r>
    <r>
      <rPr>
        <vertAlign val="subscript"/>
        <sz val="12"/>
        <rFont val="宋体"/>
        <charset val="134"/>
      </rPr>
      <t>H.W.K</t>
    </r>
  </si>
  <si>
    <r>
      <t>ECF</t>
    </r>
    <r>
      <rPr>
        <vertAlign val="subscript"/>
        <sz val="12"/>
        <rFont val="宋体"/>
        <charset val="134"/>
      </rPr>
      <t>H.W(传热)</t>
    </r>
  </si>
  <si>
    <t>吸收系数</t>
  </si>
  <si>
    <r>
      <t>C</t>
    </r>
    <r>
      <rPr>
        <vertAlign val="subscript"/>
        <sz val="12"/>
        <rFont val="宋体"/>
        <charset val="134"/>
      </rPr>
      <t>H.W</t>
    </r>
  </si>
  <si>
    <r>
      <t>ECF</t>
    </r>
    <r>
      <rPr>
        <vertAlign val="subscript"/>
        <sz val="12"/>
        <rFont val="宋体"/>
        <charset val="134"/>
      </rPr>
      <t>H.W(辐射)</t>
    </r>
  </si>
  <si>
    <t>东</t>
  </si>
  <si>
    <t>重质</t>
  </si>
  <si>
    <t>轻质</t>
  </si>
  <si>
    <t>南</t>
  </si>
  <si>
    <t>西</t>
  </si>
  <si>
    <t>北</t>
  </si>
  <si>
    <t>外门 （不含透明部分）</t>
  </si>
  <si>
    <t>屋顶</t>
  </si>
  <si>
    <t>外窗
(凸窗算玻璃面积)</t>
  </si>
  <si>
    <t>遮阳系数SW</t>
  </si>
  <si>
    <t>外窗
(凸窗算璃面积)</t>
  </si>
  <si>
    <t>遮阳系数</t>
  </si>
  <si>
    <t>天窗</t>
  </si>
  <si>
    <t>合计</t>
  </si>
  <si>
    <t>总建筑面积A：</t>
  </si>
  <si>
    <t>平均楼层高度h：</t>
  </si>
  <si>
    <t>总建筑面积：</t>
  </si>
  <si>
    <t>平均楼层高度：</t>
  </si>
  <si>
    <t>墙面太阳辐射吸收系数：</t>
  </si>
  <si>
    <t>屋顶太阳辐射吸收系数：</t>
  </si>
  <si>
    <t>换气次数：</t>
  </si>
  <si>
    <t>换气次数相关系数：</t>
  </si>
  <si>
    <t>换气次数N：</t>
  </si>
  <si>
    <r>
      <t>换气次数相关系数C</t>
    </r>
    <r>
      <rPr>
        <vertAlign val="subscript"/>
        <sz val="12"/>
        <rFont val="宋体"/>
        <charset val="134"/>
      </rPr>
      <t>C.N</t>
    </r>
    <r>
      <rPr>
        <sz val="12"/>
        <rFont val="宋体"/>
        <charset val="134"/>
      </rPr>
      <t>：</t>
    </r>
  </si>
  <si>
    <r>
      <t>C</t>
    </r>
    <r>
      <rPr>
        <vertAlign val="subscript"/>
        <sz val="12"/>
        <rFont val="宋体"/>
        <charset val="134"/>
      </rPr>
      <t>H.0</t>
    </r>
  </si>
  <si>
    <r>
      <t>C</t>
    </r>
    <r>
      <rPr>
        <vertAlign val="subscript"/>
        <sz val="12"/>
        <rFont val="宋体"/>
        <charset val="134"/>
      </rPr>
      <t>C.0</t>
    </r>
  </si>
  <si>
    <t>表面积：</t>
  </si>
  <si>
    <r>
      <t>C</t>
    </r>
    <r>
      <rPr>
        <vertAlign val="subscript"/>
        <sz val="12"/>
        <rFont val="宋体"/>
        <charset val="134"/>
      </rPr>
      <t>FA</t>
    </r>
    <r>
      <rPr>
        <sz val="12"/>
        <rFont val="宋体"/>
        <charset val="134"/>
      </rPr>
      <t>(表面积/建筑面积)</t>
    </r>
  </si>
  <si>
    <r>
      <t>C</t>
    </r>
    <r>
      <rPr>
        <vertAlign val="subscript"/>
        <sz val="12"/>
        <rFont val="宋体"/>
        <charset val="134"/>
      </rPr>
      <t>qH</t>
    </r>
    <r>
      <rPr>
        <sz val="12"/>
        <rFont val="宋体"/>
        <charset val="134"/>
      </rPr>
      <t>(地区相关系数)</t>
    </r>
  </si>
  <si>
    <r>
      <t>C</t>
    </r>
    <r>
      <rPr>
        <vertAlign val="subscript"/>
        <sz val="12"/>
        <rFont val="宋体"/>
        <charset val="134"/>
      </rPr>
      <t>H</t>
    </r>
  </si>
  <si>
    <r>
      <t>C</t>
    </r>
    <r>
      <rPr>
        <vertAlign val="subscript"/>
        <sz val="12"/>
        <rFont val="宋体"/>
        <charset val="134"/>
      </rPr>
      <t>qC</t>
    </r>
    <r>
      <rPr>
        <sz val="12"/>
        <rFont val="宋体"/>
        <charset val="134"/>
      </rPr>
      <t>(地区相关系数)</t>
    </r>
  </si>
  <si>
    <r>
      <t>C</t>
    </r>
    <r>
      <rPr>
        <vertAlign val="subscript"/>
        <sz val="12"/>
        <rFont val="宋体"/>
        <charset val="134"/>
      </rPr>
      <t>C</t>
    </r>
  </si>
  <si>
    <t>空调年耗电指数：</t>
  </si>
  <si>
    <t>采暖年耗电指数：</t>
  </si>
  <si>
    <t>空调采暖年耗电指数：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</si>
</sst>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_ "/>
    <numFmt numFmtId="177" formatCode="0.00_ "/>
    <numFmt numFmtId="178" formatCode="0_ "/>
    <numFmt numFmtId="179" formatCode="0.000_ "/>
  </numFmts>
  <fonts count="27"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2"/>
      <color indexed="17"/>
      <name val="宋体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8"/>
      <color theme="3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vertAlign val="subscript"/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60">
    <border>
      <left/>
      <right/>
      <top/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1" fillId="13" borderId="5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2" borderId="55" applyNumberFormat="0" applyFon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54" applyNumberFormat="0" applyFill="0" applyAlignment="0" applyProtection="0">
      <alignment vertical="center"/>
    </xf>
    <xf numFmtId="0" fontId="7" fillId="0" borderId="51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6" fillId="0" borderId="57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21" borderId="53" applyNumberFormat="0" applyAlignment="0" applyProtection="0">
      <alignment vertical="center"/>
    </xf>
    <xf numFmtId="0" fontId="15" fillId="21" borderId="52" applyNumberFormat="0" applyAlignment="0" applyProtection="0">
      <alignment vertical="center"/>
    </xf>
    <xf numFmtId="0" fontId="14" fillId="26" borderId="56" applyNumberForma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0" fillId="0" borderId="59" applyNumberFormat="0" applyFill="0" applyAlignment="0" applyProtection="0">
      <alignment vertical="center"/>
    </xf>
    <xf numFmtId="0" fontId="19" fillId="0" borderId="58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176" fontId="3" fillId="0" borderId="15" xfId="0" applyNumberFormat="1" applyFont="1" applyBorder="1" applyAlignment="1">
      <alignment horizontal="center" vertical="center"/>
    </xf>
    <xf numFmtId="176" fontId="0" fillId="0" borderId="13" xfId="0" applyNumberFormat="1" applyBorder="1">
      <alignment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176" fontId="3" fillId="0" borderId="20" xfId="0" applyNumberFormat="1" applyFont="1" applyBorder="1" applyAlignment="1">
      <alignment horizontal="center" vertical="center"/>
    </xf>
    <xf numFmtId="176" fontId="0" fillId="0" borderId="18" xfId="0" applyNumberFormat="1" applyBorder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176" fontId="3" fillId="0" borderId="8" xfId="0" applyNumberFormat="1" applyFont="1" applyBorder="1" applyAlignment="1">
      <alignment horizontal="center" vertical="center"/>
    </xf>
    <xf numFmtId="176" fontId="0" fillId="0" borderId="10" xfId="0" applyNumberFormat="1" applyBorder="1">
      <alignment vertical="center"/>
    </xf>
    <xf numFmtId="0" fontId="0" fillId="0" borderId="11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176" fontId="3" fillId="0" borderId="26" xfId="0" applyNumberFormat="1" applyFont="1" applyBorder="1" applyAlignment="1">
      <alignment horizontal="center" vertical="center"/>
    </xf>
    <xf numFmtId="176" fontId="0" fillId="0" borderId="27" xfId="0" applyNumberFormat="1" applyBorder="1">
      <alignment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0" xfId="0" applyBorder="1" applyAlignment="1">
      <alignment horizontal="right" vertical="center"/>
    </xf>
    <xf numFmtId="0" fontId="0" fillId="0" borderId="31" xfId="0" applyBorder="1" applyAlignment="1">
      <alignment horizontal="right" vertical="center"/>
    </xf>
    <xf numFmtId="0" fontId="0" fillId="0" borderId="31" xfId="0" applyBorder="1" applyAlignment="1">
      <alignment horizontal="center" vertical="center"/>
    </xf>
    <xf numFmtId="176" fontId="0" fillId="0" borderId="32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178" fontId="3" fillId="0" borderId="15" xfId="0" applyNumberFormat="1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right" vertical="center"/>
    </xf>
    <xf numFmtId="0" fontId="0" fillId="0" borderId="36" xfId="0" applyBorder="1" applyAlignment="1">
      <alignment horizontal="right" vertical="center"/>
    </xf>
    <xf numFmtId="178" fontId="3" fillId="0" borderId="36" xfId="0" applyNumberFormat="1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7" xfId="0" applyBorder="1" applyAlignment="1">
      <alignment horizontal="right" vertical="center"/>
    </xf>
    <xf numFmtId="178" fontId="3" fillId="0" borderId="20" xfId="0" applyNumberFormat="1" applyFont="1" applyBorder="1" applyAlignment="1">
      <alignment horizontal="center" vertical="center"/>
    </xf>
    <xf numFmtId="177" fontId="0" fillId="0" borderId="30" xfId="0" applyNumberFormat="1" applyBorder="1">
      <alignment vertical="center"/>
    </xf>
    <xf numFmtId="0" fontId="0" fillId="0" borderId="31" xfId="0" applyBorder="1">
      <alignment vertical="center"/>
    </xf>
    <xf numFmtId="178" fontId="3" fillId="0" borderId="31" xfId="0" applyNumberFormat="1" applyFont="1" applyBorder="1" applyAlignment="1">
      <alignment horizontal="center" vertical="center"/>
    </xf>
    <xf numFmtId="0" fontId="0" fillId="0" borderId="39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0" xfId="0" applyBorder="1" applyAlignment="1">
      <alignment horizontal="right" vertical="center"/>
    </xf>
    <xf numFmtId="0" fontId="0" fillId="0" borderId="12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3" xfId="0" applyBorder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177" fontId="0" fillId="0" borderId="15" xfId="0" applyNumberFormat="1" applyBorder="1" applyAlignment="1">
      <alignment horizontal="right" vertical="center"/>
    </xf>
    <xf numFmtId="179" fontId="0" fillId="0" borderId="13" xfId="0" applyNumberFormat="1" applyBorder="1">
      <alignment vertical="center"/>
    </xf>
    <xf numFmtId="0" fontId="0" fillId="0" borderId="17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179" fontId="0" fillId="0" borderId="18" xfId="0" applyNumberFormat="1" applyBorder="1">
      <alignment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>
      <alignment vertical="center"/>
    </xf>
    <xf numFmtId="0" fontId="2" fillId="0" borderId="0" xfId="0" applyFont="1">
      <alignment vertical="center"/>
    </xf>
    <xf numFmtId="0" fontId="2" fillId="0" borderId="29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176" fontId="0" fillId="0" borderId="15" xfId="0" applyNumberFormat="1" applyBorder="1">
      <alignment vertical="center"/>
    </xf>
    <xf numFmtId="0" fontId="0" fillId="0" borderId="12" xfId="0" applyBorder="1" applyAlignment="1">
      <alignment horizontal="right" vertical="center"/>
    </xf>
    <xf numFmtId="0" fontId="0" fillId="0" borderId="42" xfId="0" applyFont="1" applyBorder="1" applyAlignment="1">
      <alignment horizontal="center" vertical="center"/>
    </xf>
    <xf numFmtId="176" fontId="0" fillId="0" borderId="20" xfId="0" applyNumberFormat="1" applyBorder="1">
      <alignment vertical="center"/>
    </xf>
    <xf numFmtId="0" fontId="0" fillId="0" borderId="42" xfId="0" applyBorder="1" applyAlignment="1">
      <alignment horizontal="right" vertical="center"/>
    </xf>
    <xf numFmtId="0" fontId="0" fillId="0" borderId="43" xfId="0" applyBorder="1" applyAlignment="1">
      <alignment horizontal="right" vertical="center"/>
    </xf>
    <xf numFmtId="176" fontId="3" fillId="0" borderId="43" xfId="0" applyNumberFormat="1" applyFont="1" applyBorder="1" applyAlignment="1">
      <alignment horizontal="center" vertical="center"/>
    </xf>
    <xf numFmtId="176" fontId="0" fillId="0" borderId="44" xfId="0" applyNumberFormat="1" applyBorder="1">
      <alignment vertical="center"/>
    </xf>
    <xf numFmtId="176" fontId="0" fillId="0" borderId="36" xfId="0" applyNumberFormat="1" applyBorder="1">
      <alignment vertical="center"/>
    </xf>
    <xf numFmtId="0" fontId="0" fillId="0" borderId="4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176" fontId="0" fillId="0" borderId="31" xfId="0" applyNumberFormat="1" applyBorder="1">
      <alignment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176" fontId="3" fillId="0" borderId="36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3" fillId="0" borderId="40" xfId="0" applyNumberFormat="1" applyFont="1" applyBorder="1" applyAlignment="1">
      <alignment vertical="center"/>
    </xf>
    <xf numFmtId="176" fontId="3" fillId="0" borderId="48" xfId="0" applyNumberFormat="1" applyFont="1" applyBorder="1" applyAlignment="1">
      <alignment vertical="center"/>
    </xf>
    <xf numFmtId="176" fontId="3" fillId="0" borderId="43" xfId="0" applyNumberFormat="1" applyFont="1" applyBorder="1" applyAlignment="1">
      <alignment vertical="center"/>
    </xf>
    <xf numFmtId="176" fontId="0" fillId="0" borderId="49" xfId="0" applyNumberFormat="1" applyBorder="1">
      <alignment vertical="center"/>
    </xf>
    <xf numFmtId="176" fontId="3" fillId="0" borderId="15" xfId="0" applyNumberFormat="1" applyFont="1" applyBorder="1" applyAlignment="1">
      <alignment vertical="center"/>
    </xf>
    <xf numFmtId="176" fontId="0" fillId="0" borderId="47" xfId="0" applyNumberFormat="1" applyBorder="1">
      <alignment vertical="center"/>
    </xf>
    <xf numFmtId="176" fontId="3" fillId="0" borderId="20" xfId="0" applyNumberFormat="1" applyFont="1" applyBorder="1" applyAlignment="1">
      <alignment vertical="center"/>
    </xf>
    <xf numFmtId="0" fontId="0" fillId="0" borderId="1" xfId="0" applyBorder="1">
      <alignment vertical="center"/>
    </xf>
    <xf numFmtId="0" fontId="3" fillId="0" borderId="40" xfId="0" applyFont="1" applyBorder="1">
      <alignment vertical="center"/>
    </xf>
    <xf numFmtId="0" fontId="3" fillId="0" borderId="50" xfId="0" applyFont="1" applyBorder="1">
      <alignment vertical="center"/>
    </xf>
    <xf numFmtId="0" fontId="3" fillId="0" borderId="20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8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4"/>
  <sheetViews>
    <sheetView tabSelected="1" zoomScale="85" zoomScaleNormal="85" workbookViewId="0">
      <selection activeCell="R29" sqref="R29"/>
    </sheetView>
  </sheetViews>
  <sheetFormatPr defaultColWidth="8.8" defaultRowHeight="15.6"/>
  <cols>
    <col min="2" max="2" width="4.625" style="1" customWidth="1"/>
    <col min="3" max="3" width="8.5" customWidth="1"/>
    <col min="4" max="4" width="11.75" customWidth="1"/>
    <col min="5" max="5" width="12.125" customWidth="1"/>
    <col min="6" max="6" width="11" style="1" customWidth="1"/>
    <col min="7" max="7" width="11.75" customWidth="1"/>
    <col min="8" max="8" width="9" style="2"/>
    <col min="12" max="12" width="10"/>
    <col min="13" max="13" width="12.375" customWidth="1"/>
    <col min="15" max="15" width="11" customWidth="1"/>
    <col min="18" max="18" width="12" customWidth="1"/>
  </cols>
  <sheetData>
    <row r="1" ht="20.4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ht="18.2" customHeight="1" spans="1:18">
      <c r="A2" s="4" t="s">
        <v>1</v>
      </c>
      <c r="B2" s="5"/>
      <c r="C2" s="5"/>
      <c r="D2" s="5"/>
      <c r="E2" s="5"/>
      <c r="F2" s="5"/>
      <c r="G2" s="6"/>
      <c r="I2" s="82" t="s">
        <v>2</v>
      </c>
      <c r="J2" s="5"/>
      <c r="K2" s="5"/>
      <c r="L2" s="5"/>
      <c r="M2" s="5"/>
      <c r="N2" s="5"/>
      <c r="O2" s="5"/>
      <c r="P2" s="5"/>
      <c r="Q2" s="5"/>
      <c r="R2" s="6"/>
    </row>
    <row r="3" ht="18.6" spans="1:18">
      <c r="A3" s="7" t="s">
        <v>3</v>
      </c>
      <c r="B3" s="8"/>
      <c r="C3" s="9"/>
      <c r="D3" s="10" t="s">
        <v>4</v>
      </c>
      <c r="E3" s="11" t="s">
        <v>5</v>
      </c>
      <c r="F3" s="12" t="s">
        <v>6</v>
      </c>
      <c r="G3" s="13" t="s">
        <v>7</v>
      </c>
      <c r="I3" s="7" t="s">
        <v>3</v>
      </c>
      <c r="J3" s="83"/>
      <c r="K3" s="50"/>
      <c r="L3" s="84" t="s">
        <v>8</v>
      </c>
      <c r="M3" s="11" t="s">
        <v>5</v>
      </c>
      <c r="N3" s="11" t="s">
        <v>9</v>
      </c>
      <c r="O3" s="11" t="s">
        <v>10</v>
      </c>
      <c r="P3" s="85" t="s">
        <v>11</v>
      </c>
      <c r="Q3" s="11" t="s">
        <v>12</v>
      </c>
      <c r="R3" s="50" t="s">
        <v>13</v>
      </c>
    </row>
    <row r="4" spans="1:18">
      <c r="A4" s="14"/>
      <c r="B4" s="15" t="s">
        <v>14</v>
      </c>
      <c r="C4" s="16" t="s">
        <v>15</v>
      </c>
      <c r="D4" s="17">
        <v>203.320199</v>
      </c>
      <c r="E4" s="18">
        <v>0.795</v>
      </c>
      <c r="F4" s="19">
        <v>18.6</v>
      </c>
      <c r="G4" s="20">
        <f>D4*E4*F4*D26</f>
        <v>2254.87183695975</v>
      </c>
      <c r="I4" s="14"/>
      <c r="J4" s="15" t="s">
        <v>14</v>
      </c>
      <c r="K4" s="16" t="s">
        <v>15</v>
      </c>
      <c r="L4" s="17">
        <v>203.320199</v>
      </c>
      <c r="M4" s="18">
        <v>0.795</v>
      </c>
      <c r="N4" s="19">
        <v>14.4</v>
      </c>
      <c r="O4" s="86">
        <f>L4*M4*N4</f>
        <v>2327.609638152</v>
      </c>
      <c r="P4" s="18">
        <v>0.75</v>
      </c>
      <c r="Q4" s="102">
        <v>-3.6</v>
      </c>
      <c r="R4" s="20">
        <f>L4*M4*P4*Q4</f>
        <v>-436.4268071535</v>
      </c>
    </row>
    <row r="5" spans="1:18">
      <c r="A5" s="14"/>
      <c r="B5" s="15"/>
      <c r="C5" s="16" t="s">
        <v>16</v>
      </c>
      <c r="D5" s="17">
        <v>0</v>
      </c>
      <c r="E5" s="18">
        <v>0</v>
      </c>
      <c r="F5" s="19">
        <v>29.2</v>
      </c>
      <c r="G5" s="20">
        <f>D5*E5*F5*D26</f>
        <v>0</v>
      </c>
      <c r="I5" s="14"/>
      <c r="J5" s="15"/>
      <c r="K5" s="16" t="s">
        <v>16</v>
      </c>
      <c r="L5" s="87">
        <v>0</v>
      </c>
      <c r="M5" s="18">
        <v>0</v>
      </c>
      <c r="N5" s="19">
        <v>28.8</v>
      </c>
      <c r="O5" s="86">
        <f t="shared" ref="O5:O16" si="0">L5*M5*N5</f>
        <v>0</v>
      </c>
      <c r="P5" s="18">
        <v>0.75</v>
      </c>
      <c r="Q5" s="102">
        <v>-7.2</v>
      </c>
      <c r="R5" s="20">
        <f t="shared" ref="R5:R16" si="1">L5*M5*P5*Q5</f>
        <v>0</v>
      </c>
    </row>
    <row r="6" spans="1:18">
      <c r="A6" s="14"/>
      <c r="B6" s="15" t="s">
        <v>17</v>
      </c>
      <c r="C6" s="16" t="s">
        <v>15</v>
      </c>
      <c r="D6" s="17">
        <v>88.283939</v>
      </c>
      <c r="E6" s="18">
        <v>0.795</v>
      </c>
      <c r="F6" s="19">
        <v>16.6</v>
      </c>
      <c r="G6" s="20">
        <f>D6*E6*F6*D26</f>
        <v>873.81235723725</v>
      </c>
      <c r="I6" s="14"/>
      <c r="J6" s="15" t="s">
        <v>17</v>
      </c>
      <c r="K6" s="16" t="s">
        <v>15</v>
      </c>
      <c r="L6" s="88">
        <v>88.283939</v>
      </c>
      <c r="M6" s="18">
        <v>0.795</v>
      </c>
      <c r="N6" s="19">
        <v>15.1</v>
      </c>
      <c r="O6" s="86">
        <f t="shared" si="0"/>
        <v>1059.8045457255</v>
      </c>
      <c r="P6" s="18">
        <v>0.75</v>
      </c>
      <c r="Q6" s="102">
        <v>-9</v>
      </c>
      <c r="R6" s="20">
        <f t="shared" si="1"/>
        <v>-473.75368765875</v>
      </c>
    </row>
    <row r="7" spans="1:18">
      <c r="A7" s="14"/>
      <c r="B7" s="15"/>
      <c r="C7" s="16" t="s">
        <v>16</v>
      </c>
      <c r="D7" s="17">
        <v>0</v>
      </c>
      <c r="E7" s="18">
        <v>0</v>
      </c>
      <c r="F7" s="19">
        <v>33.2</v>
      </c>
      <c r="G7" s="20">
        <f>D7*E7*F7*D26</f>
        <v>0</v>
      </c>
      <c r="I7" s="14"/>
      <c r="J7" s="15"/>
      <c r="K7" s="16" t="s">
        <v>16</v>
      </c>
      <c r="L7" s="17">
        <v>0</v>
      </c>
      <c r="M7" s="18">
        <v>0</v>
      </c>
      <c r="N7" s="19">
        <v>30.2</v>
      </c>
      <c r="O7" s="86">
        <f t="shared" si="0"/>
        <v>0</v>
      </c>
      <c r="P7" s="18">
        <v>0.75</v>
      </c>
      <c r="Q7" s="102">
        <v>-18</v>
      </c>
      <c r="R7" s="20">
        <f t="shared" si="1"/>
        <v>0</v>
      </c>
    </row>
    <row r="8" spans="1:18">
      <c r="A8" s="14"/>
      <c r="B8" s="15" t="s">
        <v>18</v>
      </c>
      <c r="C8" s="16" t="s">
        <v>15</v>
      </c>
      <c r="D8" s="17">
        <v>213.612316</v>
      </c>
      <c r="E8" s="18">
        <v>0.795</v>
      </c>
      <c r="F8" s="19">
        <v>20.4</v>
      </c>
      <c r="G8" s="20">
        <f>D8*E8*F8*D26</f>
        <v>2598.273405666</v>
      </c>
      <c r="I8" s="14"/>
      <c r="J8" s="15" t="s">
        <v>18</v>
      </c>
      <c r="K8" s="16" t="s">
        <v>15</v>
      </c>
      <c r="L8" s="17">
        <v>213.612316</v>
      </c>
      <c r="M8" s="18">
        <v>0.795</v>
      </c>
      <c r="N8" s="19">
        <v>23.4</v>
      </c>
      <c r="O8" s="86">
        <f t="shared" si="0"/>
        <v>3973.829914548</v>
      </c>
      <c r="P8" s="18">
        <v>0.75</v>
      </c>
      <c r="Q8" s="102">
        <v>-10.8</v>
      </c>
      <c r="R8" s="20">
        <f t="shared" si="1"/>
        <v>-1375.556508882</v>
      </c>
    </row>
    <row r="9" spans="1:18">
      <c r="A9" s="14"/>
      <c r="B9" s="15"/>
      <c r="C9" s="16" t="s">
        <v>16</v>
      </c>
      <c r="D9" s="17">
        <v>0</v>
      </c>
      <c r="E9" s="18">
        <v>0</v>
      </c>
      <c r="F9" s="19">
        <v>40.8</v>
      </c>
      <c r="G9" s="20">
        <f>D9*E9*F9*D26</f>
        <v>0</v>
      </c>
      <c r="I9" s="14"/>
      <c r="J9" s="15"/>
      <c r="K9" s="16" t="s">
        <v>16</v>
      </c>
      <c r="L9" s="17">
        <v>0</v>
      </c>
      <c r="M9" s="18">
        <v>0</v>
      </c>
      <c r="N9" s="19">
        <v>46.8</v>
      </c>
      <c r="O9" s="86">
        <f t="shared" si="0"/>
        <v>0</v>
      </c>
      <c r="P9" s="18">
        <v>0.75</v>
      </c>
      <c r="Q9" s="102">
        <v>-21.6</v>
      </c>
      <c r="R9" s="20">
        <f t="shared" si="1"/>
        <v>0</v>
      </c>
    </row>
    <row r="10" spans="1:18">
      <c r="A10" s="14"/>
      <c r="B10" s="15" t="s">
        <v>19</v>
      </c>
      <c r="C10" s="16" t="s">
        <v>15</v>
      </c>
      <c r="D10" s="17">
        <v>80.762348</v>
      </c>
      <c r="E10" s="18">
        <v>0.795</v>
      </c>
      <c r="F10" s="19">
        <v>12</v>
      </c>
      <c r="G10" s="20">
        <f>D10*E10*F10*D26</f>
        <v>577.85459994</v>
      </c>
      <c r="I10" s="14"/>
      <c r="J10" s="15" t="s">
        <v>19</v>
      </c>
      <c r="K10" s="16" t="s">
        <v>15</v>
      </c>
      <c r="L10" s="17">
        <v>80.762348</v>
      </c>
      <c r="M10" s="18">
        <v>0.795</v>
      </c>
      <c r="N10" s="19">
        <v>14.6</v>
      </c>
      <c r="O10" s="86">
        <f t="shared" si="0"/>
        <v>937.408573236</v>
      </c>
      <c r="P10" s="18">
        <v>0.75</v>
      </c>
      <c r="Q10" s="102">
        <v>-3.6</v>
      </c>
      <c r="R10" s="20">
        <f t="shared" si="1"/>
        <v>-173.356379982</v>
      </c>
    </row>
    <row r="11" spans="1:18">
      <c r="A11" s="21"/>
      <c r="B11" s="22"/>
      <c r="C11" s="23" t="s">
        <v>16</v>
      </c>
      <c r="D11" s="24">
        <v>0</v>
      </c>
      <c r="E11" s="25">
        <v>0</v>
      </c>
      <c r="F11" s="26">
        <v>24</v>
      </c>
      <c r="G11" s="27">
        <f>D11*E11*F11*D26</f>
        <v>0</v>
      </c>
      <c r="I11" s="21"/>
      <c r="J11" s="22"/>
      <c r="K11" s="23" t="s">
        <v>16</v>
      </c>
      <c r="L11" s="59">
        <v>0</v>
      </c>
      <c r="M11" s="25">
        <v>0</v>
      </c>
      <c r="N11" s="26">
        <v>29.2</v>
      </c>
      <c r="O11" s="89">
        <f t="shared" si="0"/>
        <v>0</v>
      </c>
      <c r="P11" s="25">
        <v>0.75</v>
      </c>
      <c r="Q11" s="103">
        <v>-7.2</v>
      </c>
      <c r="R11" s="27">
        <f t="shared" si="1"/>
        <v>0</v>
      </c>
    </row>
    <row r="12" spans="1:18">
      <c r="A12" s="28" t="s">
        <v>20</v>
      </c>
      <c r="B12" s="8" t="s">
        <v>14</v>
      </c>
      <c r="C12" s="9"/>
      <c r="D12" s="29">
        <v>1.68</v>
      </c>
      <c r="E12" s="30">
        <v>1.49</v>
      </c>
      <c r="F12" s="31">
        <v>29.2</v>
      </c>
      <c r="G12" s="32">
        <f>D12*E12*F12*D26</f>
        <v>54.82008</v>
      </c>
      <c r="I12" s="28" t="s">
        <v>20</v>
      </c>
      <c r="J12" s="8" t="s">
        <v>14</v>
      </c>
      <c r="K12" s="9"/>
      <c r="L12" s="90">
        <v>1.68</v>
      </c>
      <c r="M12" s="91">
        <v>1.49</v>
      </c>
      <c r="N12" s="92">
        <v>28.8</v>
      </c>
      <c r="O12" s="93">
        <f t="shared" si="0"/>
        <v>72.09216</v>
      </c>
      <c r="P12" s="91">
        <v>0.75</v>
      </c>
      <c r="Q12" s="104">
        <v>-7.2</v>
      </c>
      <c r="R12" s="105">
        <f t="shared" si="1"/>
        <v>-13.51728</v>
      </c>
    </row>
    <row r="13" spans="1:18">
      <c r="A13" s="33"/>
      <c r="B13" s="34" t="s">
        <v>17</v>
      </c>
      <c r="C13" s="35"/>
      <c r="D13" s="17">
        <v>0</v>
      </c>
      <c r="E13" s="18">
        <v>0</v>
      </c>
      <c r="F13" s="19">
        <v>33.2</v>
      </c>
      <c r="G13" s="20">
        <f>D13*E13*F13*D26</f>
        <v>0</v>
      </c>
      <c r="I13" s="33"/>
      <c r="J13" s="34" t="s">
        <v>17</v>
      </c>
      <c r="K13" s="35"/>
      <c r="L13" s="17">
        <v>0</v>
      </c>
      <c r="M13" s="18">
        <v>0</v>
      </c>
      <c r="N13" s="19">
        <v>30.2</v>
      </c>
      <c r="O13" s="94">
        <f t="shared" si="0"/>
        <v>0</v>
      </c>
      <c r="P13" s="18">
        <v>0.75</v>
      </c>
      <c r="Q13" s="106">
        <v>-18</v>
      </c>
      <c r="R13" s="107">
        <f t="shared" si="1"/>
        <v>0</v>
      </c>
    </row>
    <row r="14" spans="1:18">
      <c r="A14" s="33"/>
      <c r="B14" s="34" t="s">
        <v>18</v>
      </c>
      <c r="C14" s="35"/>
      <c r="D14" s="17">
        <v>1.68</v>
      </c>
      <c r="E14" s="18">
        <v>1.49</v>
      </c>
      <c r="F14" s="19">
        <v>40.8</v>
      </c>
      <c r="G14" s="20">
        <f>D14*E14*F14*D26</f>
        <v>76.59792</v>
      </c>
      <c r="I14" s="33"/>
      <c r="J14" s="34" t="s">
        <v>18</v>
      </c>
      <c r="K14" s="35"/>
      <c r="L14" s="17">
        <v>1.68</v>
      </c>
      <c r="M14" s="18">
        <v>1.49</v>
      </c>
      <c r="N14" s="19">
        <v>46.8</v>
      </c>
      <c r="O14" s="94">
        <f t="shared" si="0"/>
        <v>117.14976</v>
      </c>
      <c r="P14" s="18">
        <v>0.75</v>
      </c>
      <c r="Q14" s="106">
        <v>-21.6</v>
      </c>
      <c r="R14" s="107">
        <f t="shared" si="1"/>
        <v>-40.55184</v>
      </c>
    </row>
    <row r="15" spans="1:18">
      <c r="A15" s="36"/>
      <c r="B15" s="37" t="s">
        <v>19</v>
      </c>
      <c r="C15" s="38"/>
      <c r="D15" s="39">
        <v>5.04</v>
      </c>
      <c r="E15" s="40">
        <v>1.363333</v>
      </c>
      <c r="F15" s="41">
        <v>24</v>
      </c>
      <c r="G15" s="42">
        <f>D15*E15*F15*D26</f>
        <v>123.68156976</v>
      </c>
      <c r="I15" s="36"/>
      <c r="J15" s="37" t="s">
        <v>19</v>
      </c>
      <c r="K15" s="38"/>
      <c r="L15" s="39">
        <v>5.04</v>
      </c>
      <c r="M15" s="40">
        <v>1.363333</v>
      </c>
      <c r="N15" s="41">
        <v>29.2</v>
      </c>
      <c r="O15" s="94">
        <f t="shared" si="0"/>
        <v>200.638990944</v>
      </c>
      <c r="P15" s="25">
        <v>0.75</v>
      </c>
      <c r="Q15" s="108">
        <v>-7.2</v>
      </c>
      <c r="R15" s="107">
        <f t="shared" si="1"/>
        <v>-37.104470928</v>
      </c>
    </row>
    <row r="16" spans="1:18">
      <c r="A16" s="43" t="s">
        <v>21</v>
      </c>
      <c r="B16" s="44"/>
      <c r="C16" s="45"/>
      <c r="D16" s="46">
        <v>176.750673</v>
      </c>
      <c r="E16" s="47">
        <v>0.547</v>
      </c>
      <c r="F16" s="48">
        <v>35.2</v>
      </c>
      <c r="G16" s="49">
        <f>D16*E16*F16*G26</f>
        <v>2552.4211186584</v>
      </c>
      <c r="I16" s="43" t="s">
        <v>21</v>
      </c>
      <c r="J16" s="95"/>
      <c r="K16" s="96"/>
      <c r="L16" s="46">
        <v>176.750673</v>
      </c>
      <c r="M16" s="47">
        <v>0.547</v>
      </c>
      <c r="N16" s="48">
        <v>21.4</v>
      </c>
      <c r="O16" s="97">
        <f t="shared" si="0"/>
        <v>2069.0080280034</v>
      </c>
      <c r="P16" s="47">
        <v>0.75</v>
      </c>
      <c r="Q16" s="109">
        <v>-7.4</v>
      </c>
      <c r="R16" s="49">
        <f t="shared" si="1"/>
        <v>-536.58853062705</v>
      </c>
    </row>
    <row r="17" ht="18.6" spans="1:18">
      <c r="A17" s="28" t="s">
        <v>22</v>
      </c>
      <c r="B17" s="8"/>
      <c r="C17" s="9"/>
      <c r="D17" s="10" t="s">
        <v>8</v>
      </c>
      <c r="E17" s="11" t="s">
        <v>23</v>
      </c>
      <c r="F17" s="12" t="s">
        <v>6</v>
      </c>
      <c r="G17" s="50" t="s">
        <v>7</v>
      </c>
      <c r="I17" s="28" t="s">
        <v>24</v>
      </c>
      <c r="J17" s="83"/>
      <c r="K17" s="50"/>
      <c r="L17" s="10" t="s">
        <v>8</v>
      </c>
      <c r="M17" s="11" t="s">
        <v>5</v>
      </c>
      <c r="N17" s="11" t="s">
        <v>9</v>
      </c>
      <c r="O17" s="11" t="s">
        <v>10</v>
      </c>
      <c r="P17" s="85" t="s">
        <v>25</v>
      </c>
      <c r="Q17" s="11" t="s">
        <v>12</v>
      </c>
      <c r="R17" s="50" t="s">
        <v>13</v>
      </c>
    </row>
    <row r="18" spans="1:18">
      <c r="A18" s="14"/>
      <c r="B18" s="34" t="s">
        <v>14</v>
      </c>
      <c r="C18" s="35"/>
      <c r="D18" s="17">
        <v>7.74</v>
      </c>
      <c r="E18" s="18">
        <v>0.64</v>
      </c>
      <c r="F18" s="51">
        <v>137</v>
      </c>
      <c r="G18" s="20">
        <f>D18*E18*F18</f>
        <v>678.6432</v>
      </c>
      <c r="I18" s="14"/>
      <c r="J18" s="15" t="s">
        <v>14</v>
      </c>
      <c r="K18" s="16"/>
      <c r="L18" s="17">
        <v>7.74</v>
      </c>
      <c r="M18" s="18">
        <v>1.7</v>
      </c>
      <c r="N18" s="19">
        <v>8.3</v>
      </c>
      <c r="O18" s="86">
        <f>L18*M18*N18</f>
        <v>109.2114</v>
      </c>
      <c r="P18" s="18">
        <v>0.32</v>
      </c>
      <c r="Q18" s="110">
        <v>-32.5</v>
      </c>
      <c r="R18" s="20">
        <f>L18*P18*Q18</f>
        <v>-80.496</v>
      </c>
    </row>
    <row r="19" spans="1:18">
      <c r="A19" s="14"/>
      <c r="B19" s="34" t="s">
        <v>17</v>
      </c>
      <c r="C19" s="35"/>
      <c r="D19" s="17">
        <v>13.5</v>
      </c>
      <c r="E19" s="18">
        <v>0.64</v>
      </c>
      <c r="F19" s="51">
        <v>173</v>
      </c>
      <c r="G19" s="20">
        <f>D19*E19*F19</f>
        <v>1494.72</v>
      </c>
      <c r="I19" s="14"/>
      <c r="J19" s="15" t="s">
        <v>17</v>
      </c>
      <c r="K19" s="16"/>
      <c r="L19" s="17">
        <v>13.5</v>
      </c>
      <c r="M19" s="18">
        <v>1.7</v>
      </c>
      <c r="N19" s="19">
        <v>8.5</v>
      </c>
      <c r="O19" s="86">
        <f>L19*M19*N19</f>
        <v>195.075</v>
      </c>
      <c r="P19" s="18">
        <v>0.64</v>
      </c>
      <c r="Q19" s="110">
        <v>-103.2</v>
      </c>
      <c r="R19" s="20">
        <f>L19*P19*Q19</f>
        <v>-891.648</v>
      </c>
    </row>
    <row r="20" spans="1:18">
      <c r="A20" s="14"/>
      <c r="B20" s="34" t="s">
        <v>18</v>
      </c>
      <c r="C20" s="35"/>
      <c r="D20" s="17">
        <v>7.02</v>
      </c>
      <c r="E20" s="18">
        <v>0.64</v>
      </c>
      <c r="F20" s="51">
        <v>215</v>
      </c>
      <c r="G20" s="20">
        <f>D20*E20*F20</f>
        <v>965.952</v>
      </c>
      <c r="I20" s="14"/>
      <c r="J20" s="15" t="s">
        <v>18</v>
      </c>
      <c r="K20" s="16"/>
      <c r="L20" s="17">
        <v>7.02</v>
      </c>
      <c r="M20" s="18">
        <v>1.7</v>
      </c>
      <c r="N20" s="19">
        <v>14.5</v>
      </c>
      <c r="O20" s="86">
        <f>L20*M20*N20</f>
        <v>173.043</v>
      </c>
      <c r="P20" s="18">
        <v>0.32</v>
      </c>
      <c r="Q20" s="110">
        <v>-141.1</v>
      </c>
      <c r="R20" s="20">
        <f>L20*P20*Q20</f>
        <v>-316.96704</v>
      </c>
    </row>
    <row r="21" spans="1:18">
      <c r="A21" s="14"/>
      <c r="B21" s="52" t="s">
        <v>19</v>
      </c>
      <c r="C21" s="53"/>
      <c r="D21" s="54">
        <v>5.4</v>
      </c>
      <c r="E21" s="55">
        <v>0.64</v>
      </c>
      <c r="F21" s="56">
        <v>131</v>
      </c>
      <c r="G21" s="20">
        <f>D21*E21*F21</f>
        <v>452.736</v>
      </c>
      <c r="I21" s="14"/>
      <c r="J21" s="98" t="s">
        <v>19</v>
      </c>
      <c r="K21" s="99"/>
      <c r="L21" s="54">
        <v>5.4</v>
      </c>
      <c r="M21" s="55">
        <v>1.7</v>
      </c>
      <c r="N21" s="100">
        <v>8.5</v>
      </c>
      <c r="O21" s="94">
        <f>L21*M21*N21</f>
        <v>78.03</v>
      </c>
      <c r="P21" s="55">
        <v>0.64</v>
      </c>
      <c r="Q21" s="111">
        <v>-32.7</v>
      </c>
      <c r="R21" s="20">
        <f>L21*P21*Q21</f>
        <v>-113.0112</v>
      </c>
    </row>
    <row r="22" spans="1:18">
      <c r="A22" s="21"/>
      <c r="B22" s="57" t="s">
        <v>26</v>
      </c>
      <c r="C22" s="58"/>
      <c r="D22" s="59">
        <v>0</v>
      </c>
      <c r="E22" s="25">
        <v>0</v>
      </c>
      <c r="F22" s="60">
        <v>363</v>
      </c>
      <c r="G22" s="27">
        <f>D22*E22*F22</f>
        <v>0</v>
      </c>
      <c r="I22" s="21"/>
      <c r="J22" s="57" t="s">
        <v>26</v>
      </c>
      <c r="K22" s="58"/>
      <c r="L22" s="59">
        <v>0</v>
      </c>
      <c r="M22" s="25">
        <v>0</v>
      </c>
      <c r="N22" s="26">
        <v>13.3</v>
      </c>
      <c r="O22" s="89">
        <f>L22*M22*N22</f>
        <v>0</v>
      </c>
      <c r="P22" s="25">
        <v>0</v>
      </c>
      <c r="Q22" s="112">
        <v>-97.3</v>
      </c>
      <c r="R22" s="105">
        <f>L22*P22*Q22</f>
        <v>0</v>
      </c>
    </row>
    <row r="23" spans="1:18">
      <c r="A23" s="43" t="s">
        <v>27</v>
      </c>
      <c r="B23" s="44"/>
      <c r="C23" s="45"/>
      <c r="D23" s="61">
        <f>SUM(D4:D16,D18:D22)</f>
        <v>804.789475</v>
      </c>
      <c r="E23" s="62"/>
      <c r="F23" s="63"/>
      <c r="G23" s="49">
        <f>SUM(G4:G16,G18:G22)</f>
        <v>12704.3840882214</v>
      </c>
      <c r="I23" s="43" t="s">
        <v>27</v>
      </c>
      <c r="J23" s="95"/>
      <c r="K23" s="96"/>
      <c r="L23" s="61">
        <f>SUM(L4:L16,L18:L22)</f>
        <v>804.789475</v>
      </c>
      <c r="M23" s="47"/>
      <c r="N23" s="63"/>
      <c r="O23" s="97">
        <f>SUM(O4:O16,O18:O21)</f>
        <v>11312.9010106089</v>
      </c>
      <c r="P23" s="47"/>
      <c r="Q23" s="109"/>
      <c r="R23" s="49">
        <f>SUM(R4:R16,R18:R22)</f>
        <v>-4488.9777452313</v>
      </c>
    </row>
    <row r="24" spans="1:15">
      <c r="A24" s="12"/>
      <c r="B24" s="12"/>
      <c r="C24" s="12"/>
      <c r="D24" s="12"/>
      <c r="E24" s="12"/>
      <c r="F24" s="12"/>
      <c r="G24" s="12"/>
      <c r="I24" s="12"/>
      <c r="J24" s="101"/>
      <c r="K24" s="101"/>
      <c r="L24" s="101"/>
      <c r="M24" s="101"/>
      <c r="N24" s="101"/>
      <c r="O24" s="101"/>
    </row>
    <row r="25" spans="1:15">
      <c r="A25" s="64" t="s">
        <v>28</v>
      </c>
      <c r="B25" s="65"/>
      <c r="C25" s="65"/>
      <c r="D25" s="30">
        <v>563.997012</v>
      </c>
      <c r="E25" s="65" t="s">
        <v>29</v>
      </c>
      <c r="F25" s="65"/>
      <c r="G25" s="66">
        <v>3</v>
      </c>
      <c r="I25" s="64" t="s">
        <v>30</v>
      </c>
      <c r="J25" s="65"/>
      <c r="K25" s="65"/>
      <c r="L25" s="30">
        <v>563.997012</v>
      </c>
      <c r="M25" s="65" t="s">
        <v>31</v>
      </c>
      <c r="N25" s="65"/>
      <c r="O25" s="66">
        <v>3</v>
      </c>
    </row>
    <row r="26" spans="1:15">
      <c r="A26" s="67" t="s">
        <v>32</v>
      </c>
      <c r="B26" s="68"/>
      <c r="C26" s="68"/>
      <c r="D26" s="18">
        <v>0.75</v>
      </c>
      <c r="E26" s="68" t="s">
        <v>33</v>
      </c>
      <c r="F26" s="68"/>
      <c r="G26" s="69">
        <v>0.75</v>
      </c>
      <c r="I26" s="67" t="s">
        <v>34</v>
      </c>
      <c r="J26" s="68"/>
      <c r="K26" s="68"/>
      <c r="L26" s="70">
        <v>1</v>
      </c>
      <c r="M26" s="68" t="s">
        <v>35</v>
      </c>
      <c r="N26" s="68"/>
      <c r="O26" s="71">
        <v>4.61</v>
      </c>
    </row>
    <row r="27" ht="18.6" spans="1:15">
      <c r="A27" s="67" t="s">
        <v>36</v>
      </c>
      <c r="B27" s="68"/>
      <c r="C27" s="68"/>
      <c r="D27" s="70">
        <v>1</v>
      </c>
      <c r="E27" s="68" t="s">
        <v>37</v>
      </c>
      <c r="F27" s="68"/>
      <c r="G27" s="71">
        <v>4.16</v>
      </c>
      <c r="I27" s="67" t="s">
        <v>38</v>
      </c>
      <c r="J27" s="68"/>
      <c r="K27" s="68"/>
      <c r="L27" s="70">
        <v>2.6</v>
      </c>
      <c r="M27" s="72"/>
      <c r="N27" s="73"/>
      <c r="O27" s="35"/>
    </row>
    <row r="28" ht="18.6" spans="1:15">
      <c r="A28" s="67" t="s">
        <v>39</v>
      </c>
      <c r="B28" s="68"/>
      <c r="C28" s="68"/>
      <c r="D28" s="70">
        <v>-4.47</v>
      </c>
      <c r="E28" s="72"/>
      <c r="F28" s="73"/>
      <c r="G28" s="35"/>
      <c r="I28" s="67" t="s">
        <v>40</v>
      </c>
      <c r="J28" s="68"/>
      <c r="K28" s="68"/>
      <c r="L28" s="74">
        <v>914.39</v>
      </c>
      <c r="M28" s="68" t="s">
        <v>41</v>
      </c>
      <c r="N28" s="68"/>
      <c r="O28" s="75">
        <f>L28/L25</f>
        <v>1.62126745451623</v>
      </c>
    </row>
    <row r="29" ht="18.6" spans="1:15">
      <c r="A29" s="67" t="s">
        <v>40</v>
      </c>
      <c r="B29" s="68"/>
      <c r="C29" s="68"/>
      <c r="D29" s="74">
        <v>914.39</v>
      </c>
      <c r="E29" s="68" t="s">
        <v>41</v>
      </c>
      <c r="F29" s="68"/>
      <c r="G29" s="75">
        <f>D29/D25</f>
        <v>1.62126745451623</v>
      </c>
      <c r="I29" s="76" t="s">
        <v>42</v>
      </c>
      <c r="J29" s="77"/>
      <c r="K29" s="77"/>
      <c r="L29" s="25">
        <v>0</v>
      </c>
      <c r="M29" s="77" t="s">
        <v>43</v>
      </c>
      <c r="N29" s="77"/>
      <c r="O29" s="78">
        <f>L29*POWER(O28,0.37)</f>
        <v>0</v>
      </c>
    </row>
    <row r="30" ht="18.6" spans="1:14">
      <c r="A30" s="76" t="s">
        <v>44</v>
      </c>
      <c r="B30" s="77"/>
      <c r="C30" s="77"/>
      <c r="D30" s="25">
        <v>1.13</v>
      </c>
      <c r="E30" s="77" t="s">
        <v>45</v>
      </c>
      <c r="F30" s="77"/>
      <c r="G30" s="78">
        <f>D30*POWER(G29,-0.147)</f>
        <v>1.05251866879639</v>
      </c>
      <c r="J30" s="1"/>
      <c r="N30" s="1"/>
    </row>
    <row r="31" spans="14:14">
      <c r="N31" s="1"/>
    </row>
    <row r="32" spans="1:12">
      <c r="A32" s="79" t="s">
        <v>46</v>
      </c>
      <c r="B32" s="79"/>
      <c r="C32" s="79"/>
      <c r="D32" s="80">
        <f>(G23/D25+G27*D27*G25+D28)*G30</f>
        <v>32.1393133133454</v>
      </c>
      <c r="I32" s="79" t="s">
        <v>47</v>
      </c>
      <c r="J32" s="79"/>
      <c r="K32" s="79"/>
      <c r="L32" s="80">
        <f>((O23+R23)/L25+O26*L26*O25+L27)*O29</f>
        <v>0</v>
      </c>
    </row>
    <row r="34" spans="1:4">
      <c r="A34" s="81" t="s">
        <v>48</v>
      </c>
      <c r="D34" s="80">
        <f>D32+L32</f>
        <v>32.1393133133454</v>
      </c>
    </row>
  </sheetData>
  <mergeCells count="69">
    <mergeCell ref="A1:R1"/>
    <mergeCell ref="A2:G2"/>
    <mergeCell ref="I2:R2"/>
    <mergeCell ref="B3:C3"/>
    <mergeCell ref="J3:K3"/>
    <mergeCell ref="B12:C12"/>
    <mergeCell ref="J12:K12"/>
    <mergeCell ref="B13:C13"/>
    <mergeCell ref="J13:K13"/>
    <mergeCell ref="B14:C14"/>
    <mergeCell ref="J14:K14"/>
    <mergeCell ref="B15:C15"/>
    <mergeCell ref="J15:K15"/>
    <mergeCell ref="B16:C16"/>
    <mergeCell ref="J16:K16"/>
    <mergeCell ref="B17:C17"/>
    <mergeCell ref="J17:K17"/>
    <mergeCell ref="B18:C18"/>
    <mergeCell ref="J18:K18"/>
    <mergeCell ref="B19:C19"/>
    <mergeCell ref="J19:K19"/>
    <mergeCell ref="B20:C20"/>
    <mergeCell ref="J20:K20"/>
    <mergeCell ref="B21:C21"/>
    <mergeCell ref="J21:K21"/>
    <mergeCell ref="B22:C22"/>
    <mergeCell ref="J22:K22"/>
    <mergeCell ref="B23:C23"/>
    <mergeCell ref="J23:K23"/>
    <mergeCell ref="A24:G24"/>
    <mergeCell ref="I24:O24"/>
    <mergeCell ref="A25:C25"/>
    <mergeCell ref="E25:F25"/>
    <mergeCell ref="I25:K25"/>
    <mergeCell ref="M25:N25"/>
    <mergeCell ref="A26:C26"/>
    <mergeCell ref="E26:F26"/>
    <mergeCell ref="I26:K26"/>
    <mergeCell ref="M26:N26"/>
    <mergeCell ref="A27:C27"/>
    <mergeCell ref="E27:F27"/>
    <mergeCell ref="I27:K27"/>
    <mergeCell ref="M27:O27"/>
    <mergeCell ref="A28:C28"/>
    <mergeCell ref="E28:G28"/>
    <mergeCell ref="I28:K28"/>
    <mergeCell ref="M28:N28"/>
    <mergeCell ref="A29:C29"/>
    <mergeCell ref="E29:F29"/>
    <mergeCell ref="I29:K29"/>
    <mergeCell ref="M29:N29"/>
    <mergeCell ref="A30:C30"/>
    <mergeCell ref="E30:F30"/>
    <mergeCell ref="A32:C32"/>
    <mergeCell ref="I32:K32"/>
    <mergeCell ref="A3:A11"/>
    <mergeCell ref="A12:A15"/>
    <mergeCell ref="A17:A22"/>
    <mergeCell ref="B4:B5"/>
    <mergeCell ref="B6:B7"/>
    <mergeCell ref="B8:B9"/>
    <mergeCell ref="B10:B11"/>
    <mergeCell ref="I3:I11"/>
    <mergeCell ref="I12:I15"/>
    <mergeCell ref="I17:I22"/>
    <mergeCell ref="J4:J5"/>
    <mergeCell ref="J6:J7"/>
    <mergeCell ref="J8:J9"/>
    <mergeCell ref="J10:J11"/>
  </mergeCells>
  <pageMargins left="0.75" right="0.75" top="1" bottom="1" header="0.5" footer="0.5"/>
  <pageSetup paperSize="9" orientation="portrait" horizontalDpi="600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Thsware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空调采暖年耗电指数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LinTao</dc:creator>
  <cp:lastModifiedBy>15549</cp:lastModifiedBy>
  <dcterms:created xsi:type="dcterms:W3CDTF">2005-09-29T03:25:33Z</dcterms:created>
  <dcterms:modified xsi:type="dcterms:W3CDTF">2021-01-05T04:35:47Z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