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\Desktop\"/>
    </mc:Choice>
  </mc:AlternateContent>
  <xr:revisionPtr revIDLastSave="0" documentId="8_{41195517-362E-4CD9-9197-A66705F74216}" xr6:coauthVersionLast="47" xr6:coauthVersionMax="47" xr10:uidLastSave="{00000000-0000-0000-0000-000000000000}"/>
  <bookViews>
    <workbookView xWindow="9140" yWindow="3430" windowWidth="19200" windowHeight="11170" xr2:uid="{00000000-000D-0000-FFFF-FFFF00000000}"/>
  </bookViews>
  <sheets>
    <sheet name="光伏发电" sheetId="8" r:id="rId1"/>
    <sheet name="25年发电量" sheetId="5" r:id="rId2"/>
    <sheet name="投资收益" sheetId="6" r:id="rId3"/>
    <sheet name="节能减排" sheetId="7" r:id="rId4"/>
    <sheet name="组件详表" sheetId="10" r:id="rId5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7" i="5"/>
  <c r="G2" i="6"/>
  <c r="C2" i="5"/>
  <c r="C2" i="6" s="1"/>
  <c r="M2" i="6" s="1"/>
  <c r="F5" i="6" s="1"/>
  <c r="E2" i="5"/>
  <c r="E2" i="6" l="1"/>
  <c r="E6" i="6"/>
  <c r="E5" i="5"/>
  <c r="G6" i="6" l="1"/>
  <c r="E6" i="5"/>
  <c r="F6" i="6"/>
  <c r="G7" i="6"/>
  <c r="E7" i="6"/>
  <c r="F7" i="6" l="1"/>
  <c r="E8" i="6"/>
  <c r="G8" i="6"/>
  <c r="E7" i="5"/>
  <c r="F8" i="6" l="1"/>
  <c r="E8" i="5"/>
  <c r="G9" i="6"/>
  <c r="E9" i="6"/>
  <c r="F9" i="6" l="1"/>
  <c r="G10" i="6"/>
  <c r="E10" i="6"/>
  <c r="E9" i="5"/>
  <c r="E11" i="6" l="1"/>
  <c r="G11" i="6"/>
  <c r="E10" i="5"/>
  <c r="F10" i="6"/>
  <c r="E12" i="6" l="1"/>
  <c r="G12" i="6"/>
  <c r="E11" i="5"/>
  <c r="F11" i="6"/>
  <c r="E12" i="5" l="1"/>
  <c r="E13" i="6"/>
  <c r="G13" i="6"/>
  <c r="F12" i="6"/>
  <c r="G14" i="6" l="1"/>
  <c r="E14" i="6"/>
  <c r="F13" i="6"/>
  <c r="E13" i="5"/>
  <c r="E14" i="5" l="1"/>
  <c r="F14" i="6"/>
  <c r="G15" i="6"/>
  <c r="E15" i="6"/>
  <c r="F15" i="6" l="1"/>
  <c r="E16" i="6"/>
  <c r="G16" i="6"/>
  <c r="E15" i="5"/>
  <c r="F16" i="6" l="1"/>
  <c r="E16" i="5"/>
  <c r="E17" i="6"/>
  <c r="G17" i="6"/>
  <c r="F17" i="6" l="1"/>
  <c r="E18" i="6"/>
  <c r="G18" i="6"/>
  <c r="E17" i="5"/>
  <c r="F18" i="6" l="1"/>
  <c r="E19" i="6"/>
  <c r="G19" i="6"/>
  <c r="E18" i="5"/>
  <c r="F19" i="6" l="1"/>
  <c r="E19" i="5"/>
  <c r="G20" i="6"/>
  <c r="E20" i="6"/>
  <c r="F20" i="6" s="1"/>
  <c r="G21" i="6" l="1"/>
  <c r="E21" i="6"/>
  <c r="F21" i="6" s="1"/>
  <c r="E20" i="5"/>
  <c r="E21" i="5" l="1"/>
  <c r="E22" i="6"/>
  <c r="F22" i="6" s="1"/>
  <c r="G22" i="6"/>
  <c r="E23" i="6" l="1"/>
  <c r="F23" i="6" s="1"/>
  <c r="G23" i="6"/>
  <c r="E22" i="5"/>
  <c r="E23" i="5" l="1"/>
  <c r="G24" i="6"/>
  <c r="E24" i="6"/>
  <c r="F24" i="6" s="1"/>
  <c r="E24" i="5" l="1"/>
  <c r="E25" i="6"/>
  <c r="F25" i="6" s="1"/>
  <c r="G25" i="6"/>
  <c r="E25" i="5" l="1"/>
  <c r="G26" i="6"/>
  <c r="E26" i="6"/>
  <c r="F26" i="6" s="1"/>
  <c r="E27" i="6" l="1"/>
  <c r="F27" i="6" s="1"/>
  <c r="G27" i="6"/>
  <c r="E26" i="5"/>
  <c r="E27" i="5" l="1"/>
  <c r="G28" i="6"/>
  <c r="E28" i="6"/>
  <c r="F28" i="6" s="1"/>
  <c r="E28" i="5" l="1"/>
  <c r="G29" i="6"/>
  <c r="E29" i="6"/>
  <c r="F29" i="6" s="1"/>
  <c r="E30" i="6" l="1"/>
  <c r="G30" i="6"/>
  <c r="D31" i="6"/>
  <c r="E29" i="5"/>
  <c r="D30" i="5"/>
  <c r="E30" i="5" l="1"/>
  <c r="F3" i="7"/>
  <c r="E3" i="7" s="1"/>
  <c r="F30" i="6"/>
  <c r="E31" i="6"/>
  <c r="E7" i="7" l="1"/>
  <c r="F7" i="7" s="1"/>
  <c r="E5" i="7"/>
  <c r="F5" i="7" s="1"/>
  <c r="E6" i="7"/>
  <c r="F6" i="7" s="1"/>
  <c r="E8" i="7"/>
  <c r="F8" i="7" s="1"/>
  <c r="E4" i="7"/>
  <c r="F4" i="7" s="1"/>
</calcChain>
</file>

<file path=xl/sharedStrings.xml><?xml version="1.0" encoding="utf-8"?>
<sst xmlns="http://schemas.openxmlformats.org/spreadsheetml/2006/main" count="117" uniqueCount="96">
  <si>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</si>
  <si>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</si>
  <si>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</si>
  <si>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</si>
  <si>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</si>
  <si>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</si>
  <si>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</si>
  <si>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</si>
  <si>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</si>
  <si>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</si>
  <si>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</si>
  <si>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</si>
  <si>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</si>
  <si>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1" type="noConversion"/>
  </si>
  <si>
    <t>占全年百分比%</t>
    <phoneticPr fontId="1" type="noConversion"/>
  </si>
  <si>
    <t>光伏系统信息</t>
    <phoneticPr fontId="1" type="noConversion"/>
  </si>
  <si>
    <t>全年</t>
    <phoneticPr fontId="1" type="noConversion"/>
  </si>
  <si>
    <t>年总发电量</t>
    <phoneticPr fontId="1" type="noConversion"/>
  </si>
  <si>
    <t>报告编号</t>
    <phoneticPr fontId="1" type="noConversion"/>
  </si>
  <si>
    <t>报告日期</t>
    <phoneticPr fontId="1" type="noConversion"/>
  </si>
  <si>
    <t>地点</t>
    <phoneticPr fontId="1" type="noConversion"/>
  </si>
  <si>
    <t>组件安装方式</t>
    <phoneticPr fontId="1" type="noConversion"/>
  </si>
  <si>
    <r>
      <t>固定集成</t>
    </r>
    <r>
      <rPr>
        <sz val="10"/>
        <rFont val="宋体"/>
        <family val="3"/>
        <charset val="134"/>
      </rPr>
      <t/>
    </r>
    <phoneticPr fontId="1" type="noConversion"/>
  </si>
  <si>
    <t>峰值功率</t>
    <phoneticPr fontId="1" type="noConversion"/>
  </si>
  <si>
    <t>组件类型</t>
    <phoneticPr fontId="1" type="noConversion"/>
  </si>
  <si>
    <t>总装机量</t>
    <phoneticPr fontId="1" type="noConversion"/>
  </si>
  <si>
    <t>组件数量</t>
    <phoneticPr fontId="1" type="noConversion"/>
  </si>
  <si>
    <t>方向角度</t>
    <phoneticPr fontId="1" type="noConversion"/>
  </si>
  <si>
    <t>计算依据</t>
    <phoneticPr fontId="1" type="noConversion"/>
  </si>
  <si>
    <t>说明</t>
    <phoneticPr fontId="1" type="noConversion"/>
  </si>
  <si>
    <t>经纬度</t>
    <phoneticPr fontId="1" type="noConversion"/>
  </si>
  <si>
    <t>年</t>
    <phoneticPr fontId="1" type="noConversion"/>
  </si>
  <si>
    <t>25年总计</t>
    <phoneticPr fontId="1" type="noConversion"/>
  </si>
  <si>
    <t>电价（元/度）</t>
    <phoneticPr fontId="1" type="noConversion"/>
  </si>
  <si>
    <t>组件占总投资比例(%)</t>
    <phoneticPr fontId="1" type="noConversion"/>
  </si>
  <si>
    <t>收益（元）</t>
    <phoneticPr fontId="1" type="noConversion"/>
  </si>
  <si>
    <t>发电利用小时数（h）</t>
    <phoneticPr fontId="1" type="noConversion"/>
  </si>
  <si>
    <t>参数</t>
    <phoneticPr fontId="1" type="noConversion"/>
  </si>
  <si>
    <t>年均值</t>
    <phoneticPr fontId="1" type="noConversion"/>
  </si>
  <si>
    <t>单位</t>
    <phoneticPr fontId="1" type="noConversion"/>
  </si>
  <si>
    <t>发电量</t>
    <phoneticPr fontId="1" type="noConversion"/>
  </si>
  <si>
    <t>标准煤</t>
    <phoneticPr fontId="1" type="noConversion"/>
  </si>
  <si>
    <t>CO2</t>
    <phoneticPr fontId="1" type="noConversion"/>
  </si>
  <si>
    <t>SO2</t>
    <phoneticPr fontId="1" type="noConversion"/>
  </si>
  <si>
    <t>-</t>
    <phoneticPr fontId="1" type="noConversion"/>
  </si>
  <si>
    <t>吨</t>
    <phoneticPr fontId="1" type="noConversion"/>
  </si>
  <si>
    <t>总计</t>
    <phoneticPr fontId="1" type="noConversion"/>
  </si>
  <si>
    <t>25年</t>
    <phoneticPr fontId="1" type="noConversion"/>
  </si>
  <si>
    <t>收益平衡（万元）</t>
    <phoneticPr fontId="1" type="noConversion"/>
  </si>
  <si>
    <t>总装机量（kW）</t>
    <phoneticPr fontId="1" type="noConversion"/>
  </si>
  <si>
    <t>首年发电量（MWh）</t>
    <phoneticPr fontId="1" type="noConversion"/>
  </si>
  <si>
    <t>年发电量（MWh）</t>
    <phoneticPr fontId="1" type="noConversion"/>
  </si>
  <si>
    <t>组件衰减率（%）</t>
    <phoneticPr fontId="1" type="noConversion"/>
  </si>
  <si>
    <t>光伏组件发电项目产能预估报告书</t>
    <phoneticPr fontId="1" type="noConversion"/>
  </si>
  <si>
    <t>每瓦成本（元）</t>
    <phoneticPr fontId="1" type="noConversion"/>
  </si>
  <si>
    <t>总装机量(kW)</t>
    <phoneticPr fontId="1" type="noConversion"/>
  </si>
  <si>
    <t>kg/kWh</t>
    <phoneticPr fontId="1" type="noConversion"/>
  </si>
  <si>
    <t>逆变器效率</t>
    <phoneticPr fontId="1" type="noConversion"/>
  </si>
  <si>
    <t>逆变器功率</t>
    <phoneticPr fontId="1" type="noConversion"/>
  </si>
  <si>
    <t>线路损耗效率</t>
    <phoneticPr fontId="1" type="noConversion"/>
  </si>
  <si>
    <t>材料表面污染效率</t>
    <phoneticPr fontId="1" type="noConversion"/>
  </si>
  <si>
    <t>修正系数</t>
    <phoneticPr fontId="1" type="noConversion"/>
  </si>
  <si>
    <t>太阳能总辐照量kWh/㎡</t>
    <phoneticPr fontId="1" type="noConversion"/>
  </si>
  <si>
    <t>交流发电量MWh</t>
    <phoneticPr fontId="1" type="noConversion"/>
  </si>
  <si>
    <t>参照标准《光伏发电站设计规范》GB 50797-2012</t>
  </si>
  <si>
    <t>其它年衰减</t>
    <phoneticPr fontId="1" type="noConversion"/>
  </si>
  <si>
    <t>首年衰减</t>
    <phoneticPr fontId="1" type="noConversion"/>
  </si>
  <si>
    <t>标准工作温度</t>
    <phoneticPr fontId="1" type="noConversion"/>
  </si>
  <si>
    <t>温度系数</t>
    <phoneticPr fontId="1" type="noConversion"/>
  </si>
  <si>
    <t>每瓦成本元</t>
    <phoneticPr fontId="1" type="noConversion"/>
  </si>
  <si>
    <t>峰值功率Wp</t>
    <phoneticPr fontId="1" type="noConversion"/>
  </si>
  <si>
    <t>数量</t>
    <phoneticPr fontId="1" type="noConversion"/>
  </si>
  <si>
    <t>类型</t>
    <phoneticPr fontId="1" type="noConversion"/>
  </si>
  <si>
    <t>尺寸mm</t>
    <phoneticPr fontId="1" type="noConversion"/>
  </si>
  <si>
    <t>序号</t>
    <phoneticPr fontId="1" type="noConversion"/>
  </si>
  <si>
    <t>系统效率PR</t>
    <phoneticPr fontId="1" type="noConversion"/>
  </si>
  <si>
    <t>太阳能总辐照量为光伏阵列面总辐照量，总发电量、系统效率为首年值</t>
    <phoneticPr fontId="1" type="noConversion"/>
  </si>
  <si>
    <t>首年光伏发电产量</t>
    <phoneticPr fontId="1" type="noConversion"/>
  </si>
  <si>
    <t>MWh</t>
    <phoneticPr fontId="1" type="noConversion"/>
  </si>
  <si>
    <r>
      <t>NO</t>
    </r>
    <r>
      <rPr>
        <sz val="9"/>
        <rFont val="微软雅黑"/>
        <family val="2"/>
        <charset val="134"/>
      </rPr>
      <t>X</t>
    </r>
    <phoneticPr fontId="1" type="noConversion"/>
  </si>
  <si>
    <t>电力烟尘</t>
    <phoneticPr fontId="1" type="noConversion"/>
  </si>
  <si>
    <t>转换系数</t>
    <phoneticPr fontId="1" type="noConversion"/>
  </si>
  <si>
    <t>单位2</t>
    <phoneticPr fontId="1" type="noConversion"/>
  </si>
  <si>
    <t>注：转换系数来源《中国电力行业年度发展报告2022》</t>
    <phoneticPr fontId="1" type="noConversion"/>
  </si>
  <si>
    <t>水平面总辐照量</t>
    <phoneticPr fontId="1" type="noConversion"/>
  </si>
  <si>
    <t>总投资（元）</t>
    <phoneticPr fontId="1" type="noConversion"/>
  </si>
  <si>
    <t>2024年01月07日</t>
  </si>
  <si>
    <t>南昌</t>
    <phoneticPr fontId="1" type="noConversion"/>
  </si>
  <si>
    <t>北纬28°40′ 东经115°55′</t>
    <phoneticPr fontId="1" type="noConversion"/>
  </si>
  <si>
    <t>1186.06kWh/㎡.a)</t>
    <phoneticPr fontId="1" type="noConversion"/>
  </si>
  <si>
    <t>单晶硅</t>
    <phoneticPr fontId="1" type="noConversion"/>
  </si>
  <si>
    <t>325Wp</t>
    <phoneticPr fontId="1" type="noConversion"/>
  </si>
  <si>
    <t>方位角（正南）倾角23°</t>
    <phoneticPr fontId="1" type="noConversion"/>
  </si>
  <si>
    <t>6.75kW</t>
    <phoneticPr fontId="1" type="noConversion"/>
  </si>
  <si>
    <t>1650×992</t>
    <phoneticPr fontId="1" type="noConversion"/>
  </si>
  <si>
    <t>25℃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</si>
</sst>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"/>
    <numFmt numFmtId="177" formatCode="0&quot;万元&quot;"/>
    <numFmt numFmtId="178" formatCode="&quot;第&quot;0&quot;年&quot;"/>
    <numFmt numFmtId="179" formatCode="0&quot;kW&quot;"/>
    <numFmt numFmtId="180" formatCode="0\ &quot;MWh&quot;"/>
    <numFmt numFmtId="181" formatCode="0.0%"/>
    <numFmt numFmtId="182" formatCode="0.0\ &quot;MWh&quot;"/>
    <numFmt numFmtId="183" formatCode="0.###"/>
  </numFmts>
  <fonts count="30">
    <font>
      <sz val="10"/>
      <name val="Arial"/>
      <family val="2"/>
    </font>
    <font>
      <sz val="9"/>
      <name val="宋体"/>
      <charset val="134"/>
    </font>
    <font>
      <sz val="10"/>
      <name val="宋体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2"/>
      <name val="Arial"/>
      <family val="2"/>
    </font>
    <font>
      <b/>
      <sz val="12"/>
      <name val="Arial"/>
      <family val="2"/>
    </font>
    <font>
      <sz val="10"/>
      <name val="黑体"/>
      <family val="3"/>
      <charset val="134"/>
    </font>
    <font>
      <sz val="11"/>
      <name val="黑体"/>
      <family val="3"/>
      <charset val="134"/>
    </font>
    <font>
      <b/>
      <sz val="11"/>
      <name val="黑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宋体"/>
      <charset val="134"/>
    </font>
    <font>
      <sz val="9"/>
      <name val="微软雅黑"/>
      <family val="2"/>
      <charset val="134"/>
    </font>
    <font>
      <b/>
      <sz val="12"/>
      <color theme="9"/>
      <name val="Arial"/>
      <family val="2"/>
    </font>
    <font>
      <b/>
      <sz val="11"/>
      <color rgb="FF00B0F0"/>
      <name val="黑体"/>
      <family val="3"/>
      <charset val="134"/>
    </font>
    <font>
      <b/>
      <sz val="11"/>
      <color theme="9"/>
      <name val="黑体"/>
      <family val="3"/>
      <charset val="134"/>
    </font>
    <font>
      <sz val="10.5"/>
      <color rgb="FF000000"/>
      <name val="微软雅黑"/>
      <family val="2"/>
      <charset val="134"/>
    </font>
    <font>
      <b/>
      <sz val="11"/>
      <color theme="1"/>
      <name val="黑体"/>
      <family val="3"/>
      <charset val="134"/>
    </font>
    <font>
      <sz val="12"/>
      <color theme="0"/>
      <name val="黑体"/>
      <family val="3"/>
      <charset val="134"/>
    </font>
    <font>
      <b/>
      <sz val="12"/>
      <color theme="0"/>
      <name val="黑体"/>
      <family val="3"/>
      <charset val="134"/>
    </font>
    <font>
      <b/>
      <sz val="14"/>
      <color theme="0"/>
      <name val="MiSans Heavy"/>
      <family val="1"/>
    </font>
    <font>
      <b/>
      <sz val="11"/>
      <color theme="0"/>
      <name val="黑体"/>
      <family val="3"/>
      <charset val="134"/>
    </font>
    <font>
      <sz val="12"/>
      <color theme="0"/>
      <name val="微软雅黑"/>
      <family val="2"/>
      <charset val="134"/>
    </font>
    <font>
      <sz val="12"/>
      <color theme="1" tint="0.249977111117893"/>
      <name val="微软雅黑"/>
      <family val="2"/>
      <charset val="134"/>
    </font>
    <font>
      <sz val="11"/>
      <color theme="0" tint="-0.249977111117893"/>
      <name val="黑体"/>
      <family val="3"/>
      <charset val="134"/>
    </font>
    <font>
      <b/>
      <sz val="14"/>
      <color theme="0"/>
      <name val="黑体"/>
      <family val="3"/>
      <charset val="134"/>
    </font>
    <font>
      <b/>
      <sz val="16"/>
      <color theme="0"/>
      <name val="MiSans Heavy"/>
      <family val="1"/>
    </font>
    <font>
      <b/>
      <sz val="12"/>
      <color theme="0"/>
      <name val="微软雅黑"/>
      <family val="2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E0B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7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51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 applyNumberFormat="0" applyFill="0" applyBorder="0" applyAlignment="0" applyProtection="0"/>
  </cellStyleXfs>
  <cellXfs count="101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Fill="1" applyBorder="1" applyAlignment="1" applyProtection="1"/>
    <xf numFmtId="31" fontId="8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 applyProtection="1"/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179" fontId="8" fillId="0" borderId="3" xfId="0" applyNumberFormat="1" applyFont="1" applyBorder="1" applyAlignment="1">
      <alignment horizontal="center" vertical="center"/>
    </xf>
    <xf numFmtId="9" fontId="8" fillId="0" borderId="2" xfId="0" applyNumberFormat="1" applyFont="1" applyFill="1" applyBorder="1" applyAlignment="1" applyProtection="1">
      <alignment horizontal="center" vertical="center"/>
    </xf>
    <xf numFmtId="9" fontId="8" fillId="0" borderId="3" xfId="0" applyNumberFormat="1" applyFont="1" applyFill="1" applyBorder="1" applyAlignment="1" applyProtection="1">
      <alignment horizontal="center" vertical="center"/>
    </xf>
    <xf numFmtId="9" fontId="8" fillId="0" borderId="6" xfId="0" applyNumberFormat="1" applyFont="1" applyFill="1" applyBorder="1" applyAlignment="1" applyProtection="1">
      <alignment horizontal="center" vertical="center"/>
    </xf>
    <xf numFmtId="2" fontId="8" fillId="0" borderId="2" xfId="0" applyNumberFormat="1" applyFont="1" applyFill="1" applyBorder="1" applyAlignment="1" applyProtection="1">
      <alignment horizontal="center" vertical="center"/>
    </xf>
    <xf numFmtId="176" fontId="8" fillId="0" borderId="3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2" fontId="16" fillId="0" borderId="2" xfId="0" applyNumberFormat="1" applyFont="1" applyFill="1" applyBorder="1" applyAlignment="1" applyProtection="1">
      <alignment horizontal="center" vertical="center"/>
    </xf>
    <xf numFmtId="49" fontId="16" fillId="0" borderId="3" xfId="0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7" fillId="0" borderId="3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1" fontId="8" fillId="0" borderId="2" xfId="0" applyNumberFormat="1" applyFont="1" applyFill="1" applyBorder="1" applyAlignment="1" applyProtection="1">
      <alignment horizontal="center" vertical="center"/>
    </xf>
    <xf numFmtId="181" fontId="8" fillId="0" borderId="2" xfId="0" applyNumberFormat="1" applyFont="1" applyFill="1" applyBorder="1" applyAlignment="1" applyProtection="1">
      <alignment horizontal="center" vertical="center"/>
    </xf>
    <xf numFmtId="181" fontId="8" fillId="0" borderId="9" xfId="0" applyNumberFormat="1" applyFont="1" applyFill="1" applyBorder="1" applyAlignment="1" applyProtection="1">
      <alignment horizontal="center" vertical="center"/>
    </xf>
    <xf numFmtId="10" fontId="8" fillId="0" borderId="2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2" fontId="8" fillId="3" borderId="2" xfId="0" applyNumberFormat="1" applyFont="1" applyFill="1" applyBorder="1" applyAlignment="1" applyProtection="1">
      <alignment horizontal="center" vertical="center"/>
    </xf>
    <xf numFmtId="176" fontId="8" fillId="3" borderId="3" xfId="0" applyNumberFormat="1" applyFont="1" applyFill="1" applyBorder="1" applyAlignment="1" applyProtection="1">
      <alignment horizontal="center" vertical="center"/>
    </xf>
    <xf numFmtId="0" fontId="18" fillId="2" borderId="11" xfId="0" applyFont="1" applyFill="1" applyBorder="1" applyAlignment="1" applyProtection="1">
      <alignment horizontal="center" vertical="center"/>
    </xf>
    <xf numFmtId="0" fontId="18" fillId="2" borderId="12" xfId="0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7" fontId="21" fillId="6" borderId="0" xfId="0" applyNumberFormat="1" applyFont="1" applyFill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181" fontId="22" fillId="6" borderId="16" xfId="0" applyNumberFormat="1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80" fontId="21" fillId="6" borderId="0" xfId="0" applyNumberFormat="1" applyFont="1" applyFill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183" fontId="4" fillId="0" borderId="1" xfId="0" applyNumberFormat="1" applyFont="1" applyBorder="1" applyAlignment="1">
      <alignment horizontal="center" vertical="center"/>
    </xf>
    <xf numFmtId="183" fontId="3" fillId="0" borderId="1" xfId="0" applyNumberFormat="1" applyFont="1" applyBorder="1" applyAlignment="1">
      <alignment horizontal="center" vertical="center"/>
    </xf>
    <xf numFmtId="183" fontId="8" fillId="0" borderId="2" xfId="0" applyNumberFormat="1" applyFont="1" applyFill="1" applyBorder="1" applyAlignment="1" applyProtection="1">
      <alignment horizontal="center" vertical="center"/>
    </xf>
    <xf numFmtId="183" fontId="3" fillId="5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" fontId="28" fillId="6" borderId="1" xfId="0" applyNumberFormat="1" applyFont="1" applyFill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9" fillId="2" borderId="21" xfId="0" applyFont="1" applyFill="1" applyBorder="1" applyAlignment="1" applyProtection="1">
      <alignment horizontal="center"/>
    </xf>
    <xf numFmtId="0" fontId="9" fillId="2" borderId="22" xfId="0" applyFont="1" applyFill="1" applyBorder="1" applyAlignment="1" applyProtection="1">
      <alignment horizontal="center"/>
    </xf>
    <xf numFmtId="0" fontId="9" fillId="2" borderId="23" xfId="0" applyFont="1" applyFill="1" applyBorder="1" applyAlignment="1" applyProtection="1">
      <alignment horizont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9" fillId="2" borderId="29" xfId="0" applyFont="1" applyFill="1" applyBorder="1" applyAlignment="1" applyProtection="1">
      <alignment horizontal="center"/>
    </xf>
    <xf numFmtId="182" fontId="27" fillId="6" borderId="24" xfId="0" applyNumberFormat="1" applyFont="1" applyFill="1" applyBorder="1" applyAlignment="1" applyProtection="1">
      <alignment horizontal="center" vertical="center"/>
    </xf>
    <xf numFmtId="182" fontId="27" fillId="6" borderId="25" xfId="0" applyNumberFormat="1" applyFont="1" applyFill="1" applyBorder="1" applyAlignment="1" applyProtection="1">
      <alignment horizontal="center" vertical="center"/>
    </xf>
    <xf numFmtId="182" fontId="27" fillId="6" borderId="26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81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81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83" formatCode="0.##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000000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000000"/>
        </left>
        <right style="medium">
          <color rgb="FF000000"/>
        </right>
        <top/>
        <bottom style="medium">
          <color rgb="FF000000"/>
        </bottom>
      </border>
    </dxf>
    <dxf>
      <border outline="0">
        <right style="thin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微软雅黑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黑体"/>
        <scheme val="none"/>
      </font>
      <numFmt numFmtId="184" formatCode="0&quot;元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黑体"/>
        <scheme val="none"/>
      </font>
      <numFmt numFmtId="178" formatCode="&quot;第&quot;0&quot;年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黑体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黑体"/>
        <scheme val="none"/>
      </font>
      <numFmt numFmtId="178" formatCode="&quot;第&quot;0&quot;年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黑体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太阳能总辐照量（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KWh/㎡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2635668156979632"/>
          <c:y val="3.80952380952380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67501085265105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rgbClr val="FFD600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55.2</c:v>
                </c:pt>
                <c:pt idx="1">
                  <c:v>45.4</c:v>
                </c:pt>
                <c:pt idx="2">
                  <c:v>57</c:v>
                </c:pt>
                <c:pt idx="3">
                  <c:v>94.8</c:v>
                </c:pt>
                <c:pt idx="4">
                  <c:v>102.8</c:v>
                </c:pt>
                <c:pt idx="5">
                  <c:v>127.4</c:v>
                </c:pt>
                <c:pt idx="6">
                  <c:v>168.8</c:v>
                </c:pt>
                <c:pt idx="7">
                  <c:v>146.5</c:v>
                </c:pt>
                <c:pt idx="8">
                  <c:v>120.5</c:v>
                </c:pt>
                <c:pt idx="9">
                  <c:v>102.2</c:v>
                </c:pt>
                <c:pt idx="10">
                  <c:v>74</c:v>
                </c:pt>
                <c:pt idx="11">
                  <c:v>70.7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55-4622-B8D4-6E925A773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878863"/>
        <c:axId val="1"/>
      </c:barChart>
      <c:catAx>
        <c:axId val="150287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02878863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首年发电量（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MWh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31200396825396826"/>
          <c:y val="5.35565932670326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80089988751406"/>
          <c:y val="0.23586064207143481"/>
          <c:w val="0.8512909323834521"/>
          <c:h val="0.61406276198773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rgbClr val="FF9146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光伏发电!$C$18:$C$29</c:f>
              <c:numCache>
                <c:formatCode>0.00</c:formatCode>
                <c:ptCount val="12"/>
                <c:pt idx="0">
                  <c:v>13.2424</c:v>
                </c:pt>
                <c:pt idx="1">
                  <c:v>10.7432</c:v>
                </c:pt>
                <c:pt idx="2">
                  <c:v>13.076499999999999</c:v>
                </c:pt>
                <c:pt idx="3">
                  <c:v>21.177399999999999</c:v>
                </c:pt>
                <c:pt idx="4">
                  <c:v>22.3827</c:v>
                </c:pt>
                <c:pt idx="5">
                  <c:v>27.0077</c:v>
                </c:pt>
                <c:pt idx="6">
                  <c:v>35.048299999999998</c:v>
                </c:pt>
                <c:pt idx="7">
                  <c:v>30.69</c:v>
                </c:pt>
                <c:pt idx="8">
                  <c:v>25.730899999999998</c:v>
                </c:pt>
                <c:pt idx="9">
                  <c:v>22.459700000000002</c:v>
                </c:pt>
                <c:pt idx="10">
                  <c:v>16.875599999999999</c:v>
                </c:pt>
                <c:pt idx="11">
                  <c:v>16.6983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03-46B2-9646-5EF10643E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7153488"/>
        <c:axId val="1"/>
      </c:barChart>
      <c:catAx>
        <c:axId val="136715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67153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25</a:t>
            </a: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年发电量（</a:t>
            </a:r>
            <a:r>
              <a:rPr lang="en-US" altLang="zh-CN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MWh</a:t>
            </a: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 b="1">
              <a:solidFill>
                <a:sysClr val="windowText" lastClr="000000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'25年发电量'!$D$4</c:f>
              <c:strCache>
                <c:ptCount val="1"/>
                <c:pt idx="0">
                  <c:v>年发电量（MWh）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1AE-4F05-91B0-68BE2595C10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AE-4F05-91B0-68BE2595C10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1AE-4F05-91B0-68BE2595C100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1AE-4F05-91B0-68BE2595C10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AE-4F05-91B0-68BE2595C100}"/>
              </c:ext>
            </c:extLst>
          </c:dPt>
          <c:val>
            <c:numRef>
              <c:f>'25年发电量'!$D$5:$D$29</c:f>
              <c:numCache>
                <c:formatCode>0.00</c:formatCode>
                <c:ptCount val="25"/>
                <c:pt idx="0">
                  <c:v>255.13279221624597</c:v>
                </c:pt>
                <c:pt idx="1">
                  <c:v>242.37615260543365</c:v>
                </c:pt>
                <c:pt idx="2">
                  <c:v>240.67951953719586</c:v>
                </c:pt>
                <c:pt idx="3">
                  <c:v>238.99476290043594</c:v>
                </c:pt>
                <c:pt idx="4">
                  <c:v>237.32179956013289</c:v>
                </c:pt>
                <c:pt idx="5">
                  <c:v>235.66054696321183</c:v>
                </c:pt>
                <c:pt idx="6">
                  <c:v>234.01092313446887</c:v>
                </c:pt>
                <c:pt idx="7">
                  <c:v>232.37284667252806</c:v>
                </c:pt>
                <c:pt idx="8">
                  <c:v>230.74623674582006</c:v>
                </c:pt>
                <c:pt idx="9">
                  <c:v>229.1310130885997</c:v>
                </c:pt>
                <c:pt idx="10">
                  <c:v>227.52709599697886</c:v>
                </c:pt>
                <c:pt idx="11">
                  <c:v>225.93440632500051</c:v>
                </c:pt>
                <c:pt idx="12">
                  <c:v>224.35286548072577</c:v>
                </c:pt>
                <c:pt idx="13">
                  <c:v>222.78239542235988</c:v>
                </c:pt>
                <c:pt idx="14">
                  <c:v>221.2229186544034</c:v>
                </c:pt>
                <c:pt idx="15">
                  <c:v>219.67435822382268</c:v>
                </c:pt>
                <c:pt idx="16">
                  <c:v>218.13663771625602</c:v>
                </c:pt>
                <c:pt idx="17">
                  <c:v>216.60968125224255</c:v>
                </c:pt>
                <c:pt idx="18">
                  <c:v>215.09341348347672</c:v>
                </c:pt>
                <c:pt idx="19">
                  <c:v>213.58775958909243</c:v>
                </c:pt>
                <c:pt idx="20">
                  <c:v>212.09264527196856</c:v>
                </c:pt>
                <c:pt idx="21">
                  <c:v>210.60799675506527</c:v>
                </c:pt>
                <c:pt idx="22">
                  <c:v>209.13374077777908</c:v>
                </c:pt>
                <c:pt idx="23">
                  <c:v>207.66980459233488</c:v>
                </c:pt>
                <c:pt idx="24">
                  <c:v>206.21611596018894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AE-4F05-91B0-68BE2595C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2880495"/>
        <c:axId val="1"/>
      </c:barChart>
      <c:catAx>
        <c:axId val="1502880495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028804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收益平衡（万元）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投资收益!$F$4</c:f>
              <c:strCache>
                <c:ptCount val="1"/>
                <c:pt idx="0">
                  <c:v>收益平衡（万元）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A31-404A-A227-F68164E6916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31-404A-A227-F68164E6916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A31-404A-A227-F68164E6916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31-404A-A227-F68164E6916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A31-404A-A227-F68164E6916B}"/>
              </c:ext>
            </c:extLst>
          </c:dPt>
          <c:val>
            <c:numRef>
              <c:f>投资收益!$F$6:$F$30</c:f>
              <c:numCache>
                <c:formatCode>General</c:formatCode>
                <c:ptCount val="25"/>
                <c:pt idx="0">
                  <c:v>-327.57</c:v>
                </c:pt>
                <c:pt idx="1">
                  <c:v>-313.02999999999997</c:v>
                </c:pt>
                <c:pt idx="2">
                  <c:v>-298.58999999999997</c:v>
                </c:pt>
                <c:pt idx="3">
                  <c:v>-284.25</c:v>
                </c:pt>
                <c:pt idx="4">
                  <c:v>-270.01</c:v>
                </c:pt>
                <c:pt idx="5">
                  <c:v>-255.87</c:v>
                </c:pt>
                <c:pt idx="6">
                  <c:v>-241.83</c:v>
                </c:pt>
                <c:pt idx="7">
                  <c:v>-227.89</c:v>
                </c:pt>
                <c:pt idx="8">
                  <c:v>-214.05</c:v>
                </c:pt>
                <c:pt idx="9">
                  <c:v>-200.3</c:v>
                </c:pt>
                <c:pt idx="10">
                  <c:v>-186.65</c:v>
                </c:pt>
                <c:pt idx="11">
                  <c:v>-173.09</c:v>
                </c:pt>
                <c:pt idx="12">
                  <c:v>-159.63</c:v>
                </c:pt>
                <c:pt idx="13">
                  <c:v>-146.26</c:v>
                </c:pt>
                <c:pt idx="14">
                  <c:v>-132.99</c:v>
                </c:pt>
                <c:pt idx="15">
                  <c:v>-119.81</c:v>
                </c:pt>
                <c:pt idx="16">
                  <c:v>-106.72</c:v>
                </c:pt>
                <c:pt idx="17">
                  <c:v>-93.72</c:v>
                </c:pt>
                <c:pt idx="18">
                  <c:v>-80.81</c:v>
                </c:pt>
                <c:pt idx="19">
                  <c:v>-67.989999999999995</c:v>
                </c:pt>
                <c:pt idx="20">
                  <c:v>-55.26</c:v>
                </c:pt>
                <c:pt idx="21">
                  <c:v>-42.62</c:v>
                </c:pt>
                <c:pt idx="22">
                  <c:v>-30.07</c:v>
                </c:pt>
                <c:pt idx="23">
                  <c:v>-17.61</c:v>
                </c:pt>
                <c:pt idx="24">
                  <c:v>-5.24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31-404A-A227-F68164E69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6865119"/>
        <c:axId val="1"/>
      </c:barChart>
      <c:catAx>
        <c:axId val="1506865119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06865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76200</xdr:rowOff>
    </xdr:from>
    <xdr:to>
      <xdr:col>3</xdr:col>
      <xdr:colOff>2216150</xdr:colOff>
      <xdr:row>56</xdr:row>
      <xdr:rowOff>95250</xdr:rowOff>
    </xdr:to>
    <xdr:graphicFrame macro="">
      <xdr:nvGraphicFramePr>
        <xdr:cNvPr id="135439" name="图表 2">
          <a:extLst>
            <a:ext uri="{FF2B5EF4-FFF2-40B4-BE49-F238E27FC236}">
              <a16:creationId xmlns:a16="http://schemas.microsoft.com/office/drawing/2014/main" id="{5FEED250-362F-72B4-C79D-22E527363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57</xdr:row>
      <xdr:rowOff>69850</xdr:rowOff>
    </xdr:from>
    <xdr:to>
      <xdr:col>3</xdr:col>
      <xdr:colOff>2222500</xdr:colOff>
      <xdr:row>81</xdr:row>
      <xdr:rowOff>19050</xdr:rowOff>
    </xdr:to>
    <xdr:graphicFrame macro="">
      <xdr:nvGraphicFramePr>
        <xdr:cNvPr id="135440" name="图表 3">
          <a:extLst>
            <a:ext uri="{FF2B5EF4-FFF2-40B4-BE49-F238E27FC236}">
              <a16:creationId xmlns:a16="http://schemas.microsoft.com/office/drawing/2014/main" id="{E88315AE-A673-B19A-EDB2-8FDDDAD0C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311150</xdr:colOff>
      <xdr:row>3</xdr:row>
      <xdr:rowOff>50800</xdr:rowOff>
    </xdr:from>
    <xdr:to>
      <xdr:col>18</xdr:col>
      <xdr:colOff>279400</xdr:colOff>
      <xdr:row>28</xdr:row>
      <xdr:rowOff>190500</xdr:rowOff>
    </xdr:to>
    <xdr:graphicFrame macro="">
      <xdr:nvGraphicFramePr>
        <xdr:cNvPr id="39069" name="Chart 1">
          <a:extLst>
            <a:ext uri="{FF2B5EF4-FFF2-40B4-BE49-F238E27FC236}">
              <a16:creationId xmlns:a16="http://schemas.microsoft.com/office/drawing/2014/main" id="{BB546259-0AFB-7774-46C6-8B60B3E6F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5</xdr:row>
      <xdr:rowOff>12700</xdr:rowOff>
    </xdr:from>
    <xdr:to>
      <xdr:col>16</xdr:col>
      <xdr:colOff>57150</xdr:colOff>
      <xdr:row>28</xdr:row>
      <xdr:rowOff>241300</xdr:rowOff>
    </xdr:to>
    <xdr:graphicFrame macro="">
      <xdr:nvGraphicFramePr>
        <xdr:cNvPr id="51357" name="Chart 1">
          <a:extLst>
            <a:ext uri="{FF2B5EF4-FFF2-40B4-BE49-F238E27FC236}">
              <a16:creationId xmlns:a16="http://schemas.microsoft.com/office/drawing/2014/main" id="{60866448-B299-A68E-9EAE-B2EDEF527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B4:E30" totalsRowShown="0" headerRowDxfId="35" dataDxfId="34">
  <tableColumns count="4">
    <tableColumn id="1" xr3:uid="{00000000-0010-0000-0000-000001000000}" name="年" dataDxfId="33"/>
    <tableColumn id="2" xr3:uid="{00000000-0010-0000-0000-000002000000}" name="组件衰减率（%）" dataDxfId="32"/>
    <tableColumn id="3" xr3:uid="{00000000-0010-0000-0000-000003000000}" name="年发电量（MWh）" dataDxfId="31"/>
    <tableColumn id="5" xr3:uid="{00000000-0010-0000-0000-000005000000}" name="发电利用小时数（h）" dataDxfId="3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e6" displayName="Table6" ref="B4:G31" totalsRowShown="0" headerRowDxfId="29" dataDxfId="28">
  <tableColumns count="6">
    <tableColumn id="1" xr3:uid="{00000000-0010-0000-0100-000001000000}" name="年" dataDxfId="27"/>
    <tableColumn id="2" xr3:uid="{00000000-0010-0000-0100-000002000000}" name="组件衰减率（%）" dataDxfId="26"/>
    <tableColumn id="3" xr3:uid="{00000000-0010-0000-0100-000003000000}" name="年发电量（MWh）" dataDxfId="25"/>
    <tableColumn id="4" xr3:uid="{00000000-0010-0000-0100-000004000000}" name="收益（元）" dataDxfId="24"/>
    <tableColumn id="5" xr3:uid="{00000000-0010-0000-0100-000005000000}" name="收益平衡（万元）" dataDxfId="23"/>
    <tableColumn id="6" xr3:uid="{00000000-0010-0000-0100-000006000000}" name="发电利用小时数（h）" dataDxfId="2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1" displayName="Table1" ref="B2:G8" totalsRowShown="0" headerRowDxfId="21" dataDxfId="20">
  <tableColumns count="6">
    <tableColumn id="1" xr3:uid="{00000000-0010-0000-0200-000001000000}" name="参数" dataDxfId="19"/>
    <tableColumn id="2" xr3:uid="{00000000-0010-0000-0200-000002000000}" name="转换系数" dataDxfId="18"/>
    <tableColumn id="3" xr3:uid="{00000000-0010-0000-0200-000003000000}" name="单位" dataDxfId="17"/>
    <tableColumn id="4" xr3:uid="{00000000-0010-0000-0200-000004000000}" name="年均值" dataDxfId="16">
      <calculatedColumnFormula>ROUND($E$3*C3,3)</calculatedColumnFormula>
    </tableColumn>
    <tableColumn id="5" xr3:uid="{00000000-0010-0000-0200-000005000000}" name="25年" dataDxfId="15">
      <calculatedColumnFormula>ROUND(E3*25,3)</calculatedColumnFormula>
    </tableColumn>
    <tableColumn id="6" xr3:uid="{00000000-0010-0000-0200-000006000000}" name="单位2" dataDxfId="14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03000000}" name="Table54" displayName="Table54" ref="A1:J2" totalsRowShown="0" headerRowDxfId="13" dataDxfId="11" headerRowBorderDxfId="12" tableBorderDxfId="10">
  <autoFilter ref="A1:J2" xr:uid="{00000000-0009-0000-0100-000034000000}"/>
  <tableColumns count="10">
    <tableColumn id="1" xr3:uid="{00000000-0010-0000-0300-000001000000}" name="序号" dataDxfId="9"/>
    <tableColumn id="2" xr3:uid="{00000000-0010-0000-0300-000002000000}" name="尺寸mm" dataDxfId="8"/>
    <tableColumn id="3" xr3:uid="{00000000-0010-0000-0300-000003000000}" name="类型" dataDxfId="7"/>
    <tableColumn id="4" xr3:uid="{00000000-0010-0000-0300-000004000000}" name="数量" dataDxfId="6"/>
    <tableColumn id="5" xr3:uid="{00000000-0010-0000-0300-000005000000}" name="峰值功率Wp" dataDxfId="5"/>
    <tableColumn id="6" xr3:uid="{00000000-0010-0000-0300-000006000000}" name="每瓦成本元" dataDxfId="4"/>
    <tableColumn id="7" xr3:uid="{00000000-0010-0000-0300-000007000000}" name="温度系数" dataDxfId="3"/>
    <tableColumn id="8" xr3:uid="{00000000-0010-0000-0300-000008000000}" name="标准工作温度" dataDxfId="2"/>
    <tableColumn id="9" xr3:uid="{00000000-0010-0000-0300-000009000000}" name="首年衰减" dataDxfId="1"/>
    <tableColumn id="10" xr3:uid="{00000000-0010-0000-0300-00000A000000}" name="其它年衰减" data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outlinePr summaryBelow="0" summaryRight="0"/>
  </sheetPr>
  <dimension ref="A1:E84"/>
  <sheetViews>
    <sheetView showGridLines="0" tabSelected="1" topLeftCell="A7" zoomScaleNormal="100" workbookViewId="0">
      <selection activeCell="A84" sqref="A84:IV84"/>
    </sheetView>
  </sheetViews>
  <sheetFormatPr defaultRowHeight="13"/>
  <cols>
    <col min="1" max="1" width="17.1796875" style="5" customWidth="1"/>
    <col min="2" max="2" width="24.453125" style="5" customWidth="1"/>
    <col min="3" max="3" width="22.54296875" style="5" customWidth="1"/>
    <col min="4" max="4" width="32.26953125" style="5" customWidth="1"/>
  </cols>
  <sheetData>
    <row r="1" spans="1:5" ht="35.25" customHeight="1">
      <c r="A1" s="88" t="s">
        <v>53</v>
      </c>
      <c r="B1" s="88"/>
      <c r="C1" s="88"/>
      <c r="D1" s="88"/>
    </row>
    <row r="2" spans="1:5" s="2" customFormat="1" ht="15.5">
      <c r="A2" s="13" t="s">
        <v>18</v>
      </c>
      <c r="B2" s="13"/>
      <c r="C2" s="14" t="s">
        <v>19</v>
      </c>
      <c r="D2" s="15" t="s">
        <v>86</v>
      </c>
    </row>
    <row r="3" spans="1:5" ht="5.25" customHeight="1" thickBot="1">
      <c r="A3" s="14"/>
      <c r="B3" s="13"/>
      <c r="C3" s="13"/>
      <c r="D3" s="13"/>
    </row>
    <row r="4" spans="1:5" s="2" customFormat="1" ht="15.5">
      <c r="A4" s="89" t="s">
        <v>13</v>
      </c>
      <c r="B4" s="90"/>
      <c r="C4" s="90"/>
      <c r="D4" s="91"/>
    </row>
    <row r="5" spans="1:5" s="2" customFormat="1" ht="15.5">
      <c r="A5" s="47" t="s">
        <v>20</v>
      </c>
      <c r="B5" s="19" t="s">
        <v>87</v>
      </c>
      <c r="C5" s="20" t="s">
        <v>30</v>
      </c>
      <c r="D5" s="21" t="s">
        <v>88</v>
      </c>
    </row>
    <row r="6" spans="1:5" s="2" customFormat="1" ht="16" thickBot="1">
      <c r="A6" s="68" t="s">
        <v>84</v>
      </c>
      <c r="B6" s="92" t="s">
        <v>89</v>
      </c>
      <c r="C6" s="93"/>
      <c r="D6" s="94"/>
      <c r="E6" s="16"/>
    </row>
    <row r="7" spans="1:5" s="2" customFormat="1" ht="6.75" customHeight="1" thickBot="1">
      <c r="A7" s="14"/>
      <c r="B7" s="14"/>
      <c r="C7" s="13"/>
      <c r="D7" s="13"/>
    </row>
    <row r="8" spans="1:5" s="2" customFormat="1" ht="16" thickBot="1">
      <c r="A8" s="95" t="s">
        <v>15</v>
      </c>
      <c r="B8" s="96"/>
      <c r="C8" s="96"/>
      <c r="D8" s="97"/>
    </row>
    <row r="9" spans="1:5" s="2" customFormat="1" ht="15.5">
      <c r="A9" s="46" t="s">
        <v>24</v>
      </c>
      <c r="B9" s="22" t="s">
        <v>90</v>
      </c>
      <c r="C9" s="48" t="s">
        <v>23</v>
      </c>
      <c r="D9" s="23" t="s">
        <v>91</v>
      </c>
    </row>
    <row r="10" spans="1:5" s="2" customFormat="1" ht="15.5">
      <c r="A10" s="47" t="s">
        <v>26</v>
      </c>
      <c r="B10" s="19">
        <v>844</v>
      </c>
      <c r="C10" s="49" t="s">
        <v>25</v>
      </c>
      <c r="D10" s="24">
        <v>274.3</v>
      </c>
    </row>
    <row r="11" spans="1:5" s="2" customFormat="1" ht="15.5">
      <c r="A11" s="51" t="s">
        <v>21</v>
      </c>
      <c r="B11" s="25" t="s">
        <v>22</v>
      </c>
      <c r="C11" s="49" t="s">
        <v>27</v>
      </c>
      <c r="D11" s="21" t="s">
        <v>92</v>
      </c>
    </row>
    <row r="12" spans="1:5" s="2" customFormat="1" ht="15.5">
      <c r="A12" s="47" t="s">
        <v>57</v>
      </c>
      <c r="B12" s="25">
        <v>0.96</v>
      </c>
      <c r="C12" s="49" t="s">
        <v>58</v>
      </c>
      <c r="D12" s="21" t="s">
        <v>93</v>
      </c>
    </row>
    <row r="13" spans="1:5" s="2" customFormat="1" ht="15.5">
      <c r="A13" s="47" t="s">
        <v>59</v>
      </c>
      <c r="B13" s="25">
        <v>0.01</v>
      </c>
      <c r="C13" s="49" t="s">
        <v>60</v>
      </c>
      <c r="D13" s="26">
        <v>0.01</v>
      </c>
    </row>
    <row r="14" spans="1:5" s="2" customFormat="1" ht="16" thickBot="1">
      <c r="A14" s="52" t="s">
        <v>61</v>
      </c>
      <c r="B14" s="27">
        <v>0.01</v>
      </c>
      <c r="C14" s="50" t="s">
        <v>75</v>
      </c>
      <c r="D14" s="69">
        <v>0.79822599999999999</v>
      </c>
    </row>
    <row r="15" spans="1:5" s="2" customFormat="1" ht="6" customHeight="1" thickBot="1">
      <c r="A15" s="13"/>
      <c r="B15" s="13"/>
      <c r="C15" s="13"/>
      <c r="D15" s="13"/>
    </row>
    <row r="16" spans="1:5" s="2" customFormat="1" ht="16" thickBot="1">
      <c r="A16" s="95" t="s">
        <v>77</v>
      </c>
      <c r="B16" s="96"/>
      <c r="C16" s="96"/>
      <c r="D16" s="97"/>
    </row>
    <row r="17" spans="1:4" s="2" customFormat="1" ht="15.5">
      <c r="A17" s="46" t="s">
        <v>0</v>
      </c>
      <c r="B17" s="44" t="s">
        <v>62</v>
      </c>
      <c r="C17" s="44" t="s">
        <v>63</v>
      </c>
      <c r="D17" s="45" t="s">
        <v>14</v>
      </c>
    </row>
    <row r="18" spans="1:4" s="2" customFormat="1" ht="15.5">
      <c r="A18" s="47" t="s">
        <v>1</v>
      </c>
      <c r="B18" s="19">
        <v>55.2</v>
      </c>
      <c r="C18" s="28">
        <v>13.2424</v>
      </c>
      <c r="D18" s="29">
        <v>5.2</v>
      </c>
    </row>
    <row r="19" spans="1:4" s="2" customFormat="1" ht="15.5">
      <c r="A19" s="47" t="s">
        <v>2</v>
      </c>
      <c r="B19" s="53">
        <v>45.4</v>
      </c>
      <c r="C19" s="54">
        <v>10.7432</v>
      </c>
      <c r="D19" s="55">
        <v>4.2</v>
      </c>
    </row>
    <row r="20" spans="1:4" s="2" customFormat="1" ht="15.5">
      <c r="A20" s="47" t="s">
        <v>3</v>
      </c>
      <c r="B20" s="19">
        <v>57</v>
      </c>
      <c r="C20" s="28">
        <v>13.076499999999999</v>
      </c>
      <c r="D20" s="29">
        <v>5.0999999999999996</v>
      </c>
    </row>
    <row r="21" spans="1:4" s="2" customFormat="1" ht="15.5">
      <c r="A21" s="47" t="s">
        <v>4</v>
      </c>
      <c r="B21" s="53">
        <v>94.8</v>
      </c>
      <c r="C21" s="54">
        <v>21.177399999999999</v>
      </c>
      <c r="D21" s="55">
        <v>8.3000000000000007</v>
      </c>
    </row>
    <row r="22" spans="1:4" s="2" customFormat="1" ht="15.5">
      <c r="A22" s="47" t="s">
        <v>5</v>
      </c>
      <c r="B22" s="19">
        <v>102.8</v>
      </c>
      <c r="C22" s="28">
        <v>22.3827</v>
      </c>
      <c r="D22" s="29">
        <v>8.8000000000000007</v>
      </c>
    </row>
    <row r="23" spans="1:4" s="2" customFormat="1" ht="15.5">
      <c r="A23" s="47" t="s">
        <v>6</v>
      </c>
      <c r="B23" s="53">
        <v>127.4</v>
      </c>
      <c r="C23" s="54">
        <v>27.0077</v>
      </c>
      <c r="D23" s="55">
        <v>10.6</v>
      </c>
    </row>
    <row r="24" spans="1:4" s="2" customFormat="1" ht="15.5">
      <c r="A24" s="47" t="s">
        <v>7</v>
      </c>
      <c r="B24" s="19">
        <v>168.8</v>
      </c>
      <c r="C24" s="28">
        <v>35.048299999999998</v>
      </c>
      <c r="D24" s="29">
        <v>13.7</v>
      </c>
    </row>
    <row r="25" spans="1:4" s="2" customFormat="1" ht="15.5">
      <c r="A25" s="47" t="s">
        <v>8</v>
      </c>
      <c r="B25" s="53">
        <v>146.5</v>
      </c>
      <c r="C25" s="54">
        <v>30.69</v>
      </c>
      <c r="D25" s="55">
        <v>12</v>
      </c>
    </row>
    <row r="26" spans="1:4" s="2" customFormat="1" ht="15.5">
      <c r="A26" s="47" t="s">
        <v>9</v>
      </c>
      <c r="B26" s="19">
        <v>120.5</v>
      </c>
      <c r="C26" s="28">
        <v>25.730899999999998</v>
      </c>
      <c r="D26" s="29">
        <v>10.1</v>
      </c>
    </row>
    <row r="27" spans="1:4" s="2" customFormat="1" ht="15.5">
      <c r="A27" s="47" t="s">
        <v>10</v>
      </c>
      <c r="B27" s="53">
        <v>102.2</v>
      </c>
      <c r="C27" s="54">
        <v>22.459700000000002</v>
      </c>
      <c r="D27" s="55">
        <v>8.8000000000000007</v>
      </c>
    </row>
    <row r="28" spans="1:4" s="2" customFormat="1" ht="15.5">
      <c r="A28" s="47" t="s">
        <v>11</v>
      </c>
      <c r="B28" s="19">
        <v>74</v>
      </c>
      <c r="C28" s="28">
        <v>16.875599999999999</v>
      </c>
      <c r="D28" s="29">
        <v>6.6</v>
      </c>
    </row>
    <row r="29" spans="1:4" s="2" customFormat="1" ht="15.5">
      <c r="A29" s="47" t="s">
        <v>12</v>
      </c>
      <c r="B29" s="53">
        <v>70.7</v>
      </c>
      <c r="C29" s="54">
        <v>16.6983</v>
      </c>
      <c r="D29" s="55">
        <v>6.5</v>
      </c>
    </row>
    <row r="30" spans="1:4" s="17" customFormat="1" ht="15.5">
      <c r="A30" s="56" t="s">
        <v>16</v>
      </c>
      <c r="B30" s="30">
        <v>1165.2</v>
      </c>
      <c r="C30" s="31">
        <v>255.13300000000001</v>
      </c>
      <c r="D30" s="32">
        <v>100</v>
      </c>
    </row>
    <row r="31" spans="1:4" s="18" customFormat="1" ht="22.5" customHeight="1" thickBot="1">
      <c r="A31" s="57" t="s">
        <v>17</v>
      </c>
      <c r="B31" s="98">
        <v>255.1</v>
      </c>
      <c r="C31" s="99"/>
      <c r="D31" s="100"/>
    </row>
    <row r="32" spans="1:4" ht="14">
      <c r="A32" s="13"/>
      <c r="B32" s="13"/>
      <c r="C32" s="33"/>
      <c r="D32" s="13"/>
    </row>
    <row r="33" spans="1:4" ht="14">
      <c r="A33" s="13"/>
      <c r="B33" s="14"/>
      <c r="C33" s="13"/>
      <c r="D33" s="13"/>
    </row>
    <row r="34" spans="1:4" ht="14">
      <c r="A34" s="13"/>
      <c r="B34" s="13"/>
      <c r="C34" s="13"/>
      <c r="D34" s="13"/>
    </row>
    <row r="35" spans="1:4" ht="14">
      <c r="A35" s="14"/>
      <c r="B35" s="14"/>
      <c r="C35" s="14"/>
      <c r="D35" s="13"/>
    </row>
    <row r="36" spans="1:4" ht="14">
      <c r="A36" s="14"/>
      <c r="B36" s="14"/>
      <c r="C36" s="14"/>
      <c r="D36" s="13"/>
    </row>
    <row r="37" spans="1:4" ht="14">
      <c r="A37" s="14"/>
      <c r="B37" s="14"/>
      <c r="C37" s="14"/>
      <c r="D37" s="13"/>
    </row>
    <row r="38" spans="1:4" ht="14">
      <c r="A38" s="14"/>
      <c r="B38" s="14"/>
      <c r="C38" s="14"/>
      <c r="D38" s="13"/>
    </row>
    <row r="39" spans="1:4" ht="14">
      <c r="A39" s="14"/>
      <c r="B39" s="14"/>
      <c r="C39" s="14"/>
      <c r="D39" s="13"/>
    </row>
    <row r="40" spans="1:4" ht="14">
      <c r="A40" s="13"/>
      <c r="B40" s="13"/>
      <c r="C40" s="13"/>
      <c r="D40" s="13"/>
    </row>
    <row r="41" spans="1:4" ht="14">
      <c r="A41" s="13"/>
      <c r="B41" s="13"/>
      <c r="C41" s="13"/>
      <c r="D41" s="13"/>
    </row>
    <row r="42" spans="1:4" ht="14">
      <c r="A42" s="14"/>
      <c r="B42" s="14"/>
      <c r="C42" s="13"/>
      <c r="D42" s="13"/>
    </row>
    <row r="43" spans="1:4" ht="14">
      <c r="A43" s="14"/>
      <c r="B43" s="14"/>
      <c r="C43" s="13"/>
      <c r="D43" s="13"/>
    </row>
    <row r="44" spans="1:4" ht="14">
      <c r="A44" s="13"/>
      <c r="B44" s="13"/>
      <c r="C44" s="13"/>
      <c r="D44" s="13"/>
    </row>
    <row r="45" spans="1:4" ht="14">
      <c r="A45" s="13"/>
      <c r="B45" s="13"/>
      <c r="C45" s="13"/>
      <c r="D45" s="13"/>
    </row>
    <row r="46" spans="1:4" ht="14">
      <c r="A46" s="13"/>
      <c r="B46" s="13"/>
      <c r="C46" s="13"/>
      <c r="D46" s="13"/>
    </row>
    <row r="47" spans="1:4" ht="14">
      <c r="A47" s="13"/>
      <c r="B47" s="13"/>
      <c r="C47" s="13"/>
      <c r="D47" s="13"/>
    </row>
    <row r="48" spans="1:4" ht="14">
      <c r="A48" s="13"/>
      <c r="B48" s="13"/>
      <c r="C48" s="13"/>
      <c r="D48" s="13"/>
    </row>
    <row r="49" spans="1:4" ht="14">
      <c r="A49" s="13"/>
      <c r="B49" s="13"/>
      <c r="C49" s="13"/>
      <c r="D49" s="13"/>
    </row>
    <row r="50" spans="1:4" ht="14">
      <c r="A50" s="13"/>
      <c r="B50" s="13"/>
      <c r="C50" s="13"/>
      <c r="D50" s="13"/>
    </row>
    <row r="51" spans="1:4" ht="14">
      <c r="A51" s="13"/>
      <c r="B51" s="13"/>
      <c r="C51" s="13"/>
      <c r="D51" s="13"/>
    </row>
    <row r="52" spans="1:4" ht="14">
      <c r="A52" s="13"/>
      <c r="B52" s="13"/>
      <c r="C52" s="13"/>
      <c r="D52" s="13"/>
    </row>
    <row r="53" spans="1:4" s="2" customFormat="1" ht="15.5"/>
    <row r="54" spans="1:4" s="2" customFormat="1" ht="15.5"/>
    <row r="55" spans="1:4" ht="13.5" customHeight="1"/>
    <row r="56" spans="1:4" ht="14">
      <c r="A56" s="13"/>
      <c r="B56" s="13"/>
      <c r="C56" s="13"/>
      <c r="D56" s="13"/>
    </row>
    <row r="83" spans="1:4" ht="14">
      <c r="A83" s="58" t="s">
        <v>28</v>
      </c>
      <c r="B83" s="86" t="s">
        <v>64</v>
      </c>
      <c r="C83" s="86"/>
      <c r="D83" s="87"/>
    </row>
    <row r="84" spans="1:4" ht="14">
      <c r="A84" s="76" t="s">
        <v>29</v>
      </c>
      <c r="B84" s="83" t="s">
        <v>76</v>
      </c>
      <c r="C84" s="84"/>
      <c r="D84" s="85"/>
    </row>
  </sheetData>
  <mergeCells count="8">
    <mergeCell ref="B84:D84"/>
    <mergeCell ref="B83:D83"/>
    <mergeCell ref="A1:D1"/>
    <mergeCell ref="A4:D4"/>
    <mergeCell ref="B6:D6"/>
    <mergeCell ref="A8:D8"/>
    <mergeCell ref="A16:D16"/>
    <mergeCell ref="B31:D31"/>
  </mergeCells>
  <phoneticPr fontId="1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</sheetPr>
  <dimension ref="B1:G40"/>
  <sheetViews>
    <sheetView showGridLines="0" topLeftCell="A14" zoomScaleNormal="100" workbookViewId="0">
      <selection activeCell="E2" sqref="E2"/>
    </sheetView>
  </sheetViews>
  <sheetFormatPr defaultRowHeight="12.5"/>
  <cols>
    <col min="1" max="1" width="3.26953125" customWidth="1"/>
    <col min="2" max="2" width="20.453125" style="8" customWidth="1"/>
    <col min="3" max="3" width="25.54296875" style="8" customWidth="1"/>
    <col min="4" max="4" width="26.54296875" style="8" customWidth="1"/>
    <col min="5" max="5" width="28.7265625" style="8" customWidth="1"/>
    <col min="6" max="6" width="18" customWidth="1"/>
    <col min="7" max="7" width="19.26953125" customWidth="1"/>
  </cols>
  <sheetData>
    <row r="1" spans="2:7" ht="13" thickBot="1"/>
    <row r="2" spans="2:7" ht="24.75" customHeight="1" thickBot="1">
      <c r="B2" s="61" t="s">
        <v>55</v>
      </c>
      <c r="C2" s="12">
        <f>光伏发电!D10</f>
        <v>274.3</v>
      </c>
      <c r="D2" s="62" t="s">
        <v>50</v>
      </c>
      <c r="E2" s="77">
        <f>光伏发电!C30</f>
        <v>255.13300000000001</v>
      </c>
      <c r="F2" s="62" t="s">
        <v>33</v>
      </c>
      <c r="G2" s="60">
        <v>0.6</v>
      </c>
    </row>
    <row r="4" spans="2:7" ht="20.149999999999999" customHeight="1">
      <c r="B4" s="59" t="s">
        <v>31</v>
      </c>
      <c r="C4" s="59" t="s">
        <v>52</v>
      </c>
      <c r="D4" s="59" t="s">
        <v>51</v>
      </c>
      <c r="E4" s="59" t="s">
        <v>36</v>
      </c>
    </row>
    <row r="5" spans="2:7" ht="20.149999999999999" customHeight="1">
      <c r="B5" s="6">
        <v>1</v>
      </c>
      <c r="C5" s="3">
        <v>5</v>
      </c>
      <c r="D5" s="34">
        <v>255.13279221624597</v>
      </c>
      <c r="E5" s="43">
        <f t="shared" ref="E5:E29" si="0">ROUND(D5*1000/$C$2,2)</f>
        <v>930.12</v>
      </c>
    </row>
    <row r="6" spans="2:7" ht="20.149999999999999" customHeight="1">
      <c r="B6" s="6">
        <v>2</v>
      </c>
      <c r="C6" s="3">
        <v>0.7</v>
      </c>
      <c r="D6" s="34">
        <v>242.37615260543365</v>
      </c>
      <c r="E6" s="43">
        <f t="shared" si="0"/>
        <v>883.62</v>
      </c>
    </row>
    <row r="7" spans="2:7" ht="20.149999999999999" customHeight="1">
      <c r="B7" s="6">
        <v>3</v>
      </c>
      <c r="C7" s="3">
        <f>$C$6</f>
        <v>0.7</v>
      </c>
      <c r="D7" s="34">
        <v>240.67951953719586</v>
      </c>
      <c r="E7" s="43">
        <f t="shared" si="0"/>
        <v>877.43</v>
      </c>
    </row>
    <row r="8" spans="2:7" ht="20.149999999999999" customHeight="1">
      <c r="B8" s="6">
        <v>4</v>
      </c>
      <c r="C8" s="3">
        <f t="shared" ref="C8:C29" si="1">$C$6</f>
        <v>0.7</v>
      </c>
      <c r="D8" s="34">
        <v>238.99476290043594</v>
      </c>
      <c r="E8" s="43">
        <f t="shared" si="0"/>
        <v>871.29</v>
      </c>
    </row>
    <row r="9" spans="2:7" ht="20.149999999999999" customHeight="1">
      <c r="B9" s="6">
        <v>5</v>
      </c>
      <c r="C9" s="3">
        <f t="shared" si="1"/>
        <v>0.7</v>
      </c>
      <c r="D9" s="34">
        <v>237.32179956013289</v>
      </c>
      <c r="E9" s="43">
        <f t="shared" si="0"/>
        <v>865.19</v>
      </c>
    </row>
    <row r="10" spans="2:7" ht="20.149999999999999" customHeight="1">
      <c r="B10" s="6">
        <v>6</v>
      </c>
      <c r="C10" s="3">
        <f t="shared" si="1"/>
        <v>0.7</v>
      </c>
      <c r="D10" s="34">
        <v>235.66054696321183</v>
      </c>
      <c r="E10" s="43">
        <f t="shared" si="0"/>
        <v>859.13</v>
      </c>
    </row>
    <row r="11" spans="2:7" ht="20.149999999999999" customHeight="1">
      <c r="B11" s="6">
        <v>7</v>
      </c>
      <c r="C11" s="3">
        <f t="shared" si="1"/>
        <v>0.7</v>
      </c>
      <c r="D11" s="34">
        <v>234.01092313446887</v>
      </c>
      <c r="E11" s="43">
        <f t="shared" si="0"/>
        <v>853.12</v>
      </c>
    </row>
    <row r="12" spans="2:7" ht="20.149999999999999" customHeight="1">
      <c r="B12" s="6">
        <v>8</v>
      </c>
      <c r="C12" s="3">
        <f t="shared" si="1"/>
        <v>0.7</v>
      </c>
      <c r="D12" s="34">
        <v>232.37284667252806</v>
      </c>
      <c r="E12" s="43">
        <f t="shared" si="0"/>
        <v>847.15</v>
      </c>
    </row>
    <row r="13" spans="2:7" ht="20.149999999999999" customHeight="1">
      <c r="B13" s="6">
        <v>9</v>
      </c>
      <c r="C13" s="3">
        <f t="shared" si="1"/>
        <v>0.7</v>
      </c>
      <c r="D13" s="34">
        <v>230.74623674582006</v>
      </c>
      <c r="E13" s="43">
        <f t="shared" si="0"/>
        <v>841.22</v>
      </c>
    </row>
    <row r="14" spans="2:7" ht="20.149999999999999" customHeight="1">
      <c r="B14" s="6">
        <v>10</v>
      </c>
      <c r="C14" s="3">
        <f t="shared" si="1"/>
        <v>0.7</v>
      </c>
      <c r="D14" s="34">
        <v>229.1310130885997</v>
      </c>
      <c r="E14" s="43">
        <f t="shared" si="0"/>
        <v>835.33</v>
      </c>
    </row>
    <row r="15" spans="2:7" ht="20.149999999999999" customHeight="1">
      <c r="B15" s="6">
        <v>11</v>
      </c>
      <c r="C15" s="3">
        <f t="shared" si="1"/>
        <v>0.7</v>
      </c>
      <c r="D15" s="34">
        <v>227.52709599697886</v>
      </c>
      <c r="E15" s="43">
        <f t="shared" si="0"/>
        <v>829.48</v>
      </c>
    </row>
    <row r="16" spans="2:7" ht="20.149999999999999" customHeight="1">
      <c r="B16" s="6">
        <v>12</v>
      </c>
      <c r="C16" s="3">
        <f t="shared" si="1"/>
        <v>0.7</v>
      </c>
      <c r="D16" s="34">
        <v>225.93440632500051</v>
      </c>
      <c r="E16" s="43">
        <f t="shared" si="0"/>
        <v>823.68</v>
      </c>
    </row>
    <row r="17" spans="2:5" ht="20.149999999999999" customHeight="1">
      <c r="B17" s="6">
        <v>13</v>
      </c>
      <c r="C17" s="3">
        <f t="shared" si="1"/>
        <v>0.7</v>
      </c>
      <c r="D17" s="34">
        <v>224.35286548072577</v>
      </c>
      <c r="E17" s="43">
        <f t="shared" si="0"/>
        <v>817.91</v>
      </c>
    </row>
    <row r="18" spans="2:5" ht="20.149999999999999" customHeight="1">
      <c r="B18" s="6">
        <v>14</v>
      </c>
      <c r="C18" s="3">
        <f t="shared" si="1"/>
        <v>0.7</v>
      </c>
      <c r="D18" s="34">
        <v>222.78239542235988</v>
      </c>
      <c r="E18" s="43">
        <f t="shared" si="0"/>
        <v>812.19</v>
      </c>
    </row>
    <row r="19" spans="2:5" ht="20.149999999999999" customHeight="1">
      <c r="B19" s="6">
        <v>15</v>
      </c>
      <c r="C19" s="3">
        <f t="shared" si="1"/>
        <v>0.7</v>
      </c>
      <c r="D19" s="34">
        <v>221.2229186544034</v>
      </c>
      <c r="E19" s="43">
        <f t="shared" si="0"/>
        <v>806.5</v>
      </c>
    </row>
    <row r="20" spans="2:5" ht="20.149999999999999" customHeight="1">
      <c r="B20" s="6">
        <v>16</v>
      </c>
      <c r="C20" s="3">
        <f t="shared" si="1"/>
        <v>0.7</v>
      </c>
      <c r="D20" s="34">
        <v>219.67435822382268</v>
      </c>
      <c r="E20" s="43">
        <f t="shared" si="0"/>
        <v>800.85</v>
      </c>
    </row>
    <row r="21" spans="2:5" ht="20.149999999999999" customHeight="1">
      <c r="B21" s="6">
        <v>17</v>
      </c>
      <c r="C21" s="3">
        <f t="shared" si="1"/>
        <v>0.7</v>
      </c>
      <c r="D21" s="34">
        <v>218.13663771625602</v>
      </c>
      <c r="E21" s="43">
        <f t="shared" si="0"/>
        <v>795.25</v>
      </c>
    </row>
    <row r="22" spans="2:5" ht="20.149999999999999" customHeight="1">
      <c r="B22" s="6">
        <v>18</v>
      </c>
      <c r="C22" s="3">
        <f t="shared" si="1"/>
        <v>0.7</v>
      </c>
      <c r="D22" s="34">
        <v>216.60968125224255</v>
      </c>
      <c r="E22" s="43">
        <f t="shared" si="0"/>
        <v>789.68</v>
      </c>
    </row>
    <row r="23" spans="2:5" ht="20.149999999999999" customHeight="1">
      <c r="B23" s="6">
        <v>19</v>
      </c>
      <c r="C23" s="3">
        <f t="shared" si="1"/>
        <v>0.7</v>
      </c>
      <c r="D23" s="34">
        <v>215.09341348347672</v>
      </c>
      <c r="E23" s="43">
        <f t="shared" si="0"/>
        <v>784.15</v>
      </c>
    </row>
    <row r="24" spans="2:5" ht="20.149999999999999" customHeight="1">
      <c r="B24" s="6">
        <v>20</v>
      </c>
      <c r="C24" s="3">
        <f t="shared" si="1"/>
        <v>0.7</v>
      </c>
      <c r="D24" s="34">
        <v>213.58775958909243</v>
      </c>
      <c r="E24" s="43">
        <f t="shared" si="0"/>
        <v>778.66</v>
      </c>
    </row>
    <row r="25" spans="2:5" ht="20.149999999999999" customHeight="1">
      <c r="B25" s="6">
        <v>21</v>
      </c>
      <c r="C25" s="3">
        <f t="shared" si="1"/>
        <v>0.7</v>
      </c>
      <c r="D25" s="34">
        <v>212.09264527196856</v>
      </c>
      <c r="E25" s="43">
        <f t="shared" si="0"/>
        <v>773.21</v>
      </c>
    </row>
    <row r="26" spans="2:5" ht="20.149999999999999" customHeight="1">
      <c r="B26" s="6">
        <v>22</v>
      </c>
      <c r="C26" s="3">
        <f t="shared" si="1"/>
        <v>0.7</v>
      </c>
      <c r="D26" s="34">
        <v>210.60799675506527</v>
      </c>
      <c r="E26" s="43">
        <f t="shared" si="0"/>
        <v>767.8</v>
      </c>
    </row>
    <row r="27" spans="2:5" ht="20.149999999999999" customHeight="1">
      <c r="B27" s="6">
        <v>23</v>
      </c>
      <c r="C27" s="3">
        <f t="shared" si="1"/>
        <v>0.7</v>
      </c>
      <c r="D27" s="34">
        <v>209.13374077777908</v>
      </c>
      <c r="E27" s="43">
        <f t="shared" si="0"/>
        <v>762.43</v>
      </c>
    </row>
    <row r="28" spans="2:5" ht="20.149999999999999" customHeight="1">
      <c r="B28" s="6">
        <v>24</v>
      </c>
      <c r="C28" s="3">
        <f t="shared" si="1"/>
        <v>0.7</v>
      </c>
      <c r="D28" s="34">
        <v>207.66980459233488</v>
      </c>
      <c r="E28" s="43">
        <f t="shared" si="0"/>
        <v>757.09</v>
      </c>
    </row>
    <row r="29" spans="2:5" ht="20.149999999999999" customHeight="1">
      <c r="B29" s="6">
        <v>25</v>
      </c>
      <c r="C29" s="3">
        <f t="shared" si="1"/>
        <v>0.7</v>
      </c>
      <c r="D29" s="34">
        <v>206.21611596018894</v>
      </c>
      <c r="E29" s="43">
        <f t="shared" si="0"/>
        <v>751.79</v>
      </c>
    </row>
    <row r="30" spans="2:5" ht="20.149999999999999" customHeight="1">
      <c r="B30" s="4" t="s">
        <v>46</v>
      </c>
      <c r="C30" s="4"/>
      <c r="D30" s="9">
        <f>SUM(D5:D29)</f>
        <v>5627.0684289257688</v>
      </c>
      <c r="E30" s="4">
        <f>ROUND(D30*1000/$C$2,1)</f>
        <v>20514.3</v>
      </c>
    </row>
    <row r="31" spans="2:5" ht="13">
      <c r="B31" s="7"/>
    </row>
    <row r="32" spans="2:5" ht="13">
      <c r="B32" s="7"/>
    </row>
    <row r="33" spans="2:2" ht="13">
      <c r="B33" s="7"/>
    </row>
    <row r="34" spans="2:2" ht="13">
      <c r="B34" s="7"/>
    </row>
    <row r="35" spans="2:2" ht="13">
      <c r="B35" s="7"/>
    </row>
    <row r="36" spans="2:2" ht="13">
      <c r="B36" s="7"/>
    </row>
    <row r="37" spans="2:2" ht="13">
      <c r="B37" s="7"/>
    </row>
    <row r="38" spans="2:2" ht="13">
      <c r="B38" s="7"/>
    </row>
    <row r="39" spans="2:2" ht="13">
      <c r="B39" s="7"/>
    </row>
    <row r="40" spans="2:2" ht="13">
      <c r="B40" s="7"/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B1:M41"/>
  <sheetViews>
    <sheetView showGridLines="0" zoomScaleNormal="100" workbookViewId="0">
      <selection activeCell="K2" sqref="K2"/>
    </sheetView>
  </sheetViews>
  <sheetFormatPr defaultRowHeight="12.5"/>
  <cols>
    <col min="1" max="1" width="3.7265625" customWidth="1"/>
    <col min="2" max="2" width="17.26953125" style="8" customWidth="1"/>
    <col min="3" max="3" width="18.54296875" style="8" customWidth="1"/>
    <col min="4" max="4" width="20.7265625" style="8" customWidth="1"/>
    <col min="5" max="5" width="19.81640625" style="8" bestFit="1" customWidth="1"/>
    <col min="6" max="6" width="21.54296875" style="8" customWidth="1"/>
    <col min="7" max="7" width="20.54296875" style="8" customWidth="1"/>
    <col min="8" max="8" width="18.1796875" customWidth="1"/>
    <col min="9" max="9" width="14.1796875" customWidth="1"/>
    <col min="10" max="10" width="24.453125" customWidth="1"/>
    <col min="11" max="11" width="13" customWidth="1"/>
    <col min="12" max="12" width="14.7265625" customWidth="1"/>
    <col min="13" max="13" width="14.453125" customWidth="1"/>
  </cols>
  <sheetData>
    <row r="1" spans="2:13" ht="13" thickBot="1"/>
    <row r="2" spans="2:13" s="1" customFormat="1" ht="27.75" customHeight="1" thickBot="1">
      <c r="B2" s="64" t="s">
        <v>49</v>
      </c>
      <c r="C2" s="11">
        <f>'25年发电量'!$C$2</f>
        <v>274.3</v>
      </c>
      <c r="D2" s="65" t="s">
        <v>50</v>
      </c>
      <c r="E2" s="78">
        <f>光伏发电!C30</f>
        <v>255.13300000000001</v>
      </c>
      <c r="F2" s="65" t="s">
        <v>33</v>
      </c>
      <c r="G2" s="81">
        <f>'25年发电量'!G2</f>
        <v>0.6</v>
      </c>
      <c r="H2" s="65" t="s">
        <v>54</v>
      </c>
      <c r="I2" s="80">
        <v>5</v>
      </c>
      <c r="J2" s="65" t="s">
        <v>34</v>
      </c>
      <c r="K2" s="80">
        <v>40</v>
      </c>
      <c r="L2" s="65" t="s">
        <v>85</v>
      </c>
      <c r="M2" s="82">
        <f>$C$2*1000*$I$2*100/$K$2</f>
        <v>3428750</v>
      </c>
    </row>
    <row r="4" spans="2:13" s="10" customFormat="1" ht="45.75" customHeight="1">
      <c r="B4" s="63" t="s">
        <v>31</v>
      </c>
      <c r="C4" s="63" t="s">
        <v>52</v>
      </c>
      <c r="D4" s="63" t="s">
        <v>51</v>
      </c>
      <c r="E4" s="63" t="s">
        <v>35</v>
      </c>
      <c r="F4" s="63" t="s">
        <v>48</v>
      </c>
      <c r="G4" s="63" t="s">
        <v>36</v>
      </c>
    </row>
    <row r="5" spans="2:13" ht="20.149999999999999" customHeight="1">
      <c r="B5" s="6" t="s">
        <v>44</v>
      </c>
      <c r="C5" s="3" t="s">
        <v>44</v>
      </c>
      <c r="D5" s="3" t="s">
        <v>44</v>
      </c>
      <c r="E5" s="9" t="s">
        <v>44</v>
      </c>
      <c r="F5" s="3">
        <f>ROUND(-($M$2)/10000,2)</f>
        <v>-342.88</v>
      </c>
      <c r="G5" s="9" t="s">
        <v>44</v>
      </c>
    </row>
    <row r="6" spans="2:13" ht="20.149999999999999" customHeight="1">
      <c r="B6" s="6">
        <v>1</v>
      </c>
      <c r="C6" s="3">
        <v>5</v>
      </c>
      <c r="D6" s="35">
        <v>255.13279221624597</v>
      </c>
      <c r="E6" s="9">
        <f t="shared" ref="E6:E30" si="0">D6*$G$2*1000</f>
        <v>153079.67532974758</v>
      </c>
      <c r="F6" s="3">
        <f>ROUND(E6/10000+F5,2)</f>
        <v>-327.57</v>
      </c>
      <c r="G6" s="43">
        <f t="shared" ref="G6:G30" si="1">ROUND(D6*1000/$C$2,2)</f>
        <v>930.12</v>
      </c>
    </row>
    <row r="7" spans="2:13" ht="20.149999999999999" customHeight="1">
      <c r="B7" s="6">
        <v>2</v>
      </c>
      <c r="C7" s="3">
        <v>0.7</v>
      </c>
      <c r="D7" s="35">
        <v>242.37615260543365</v>
      </c>
      <c r="E7" s="9">
        <f t="shared" si="0"/>
        <v>145425.69156326019</v>
      </c>
      <c r="F7" s="3">
        <f t="shared" ref="F7:F30" si="2">ROUND(E7/10000+F6,2)</f>
        <v>-313.02999999999997</v>
      </c>
      <c r="G7" s="43">
        <f t="shared" si="1"/>
        <v>883.62</v>
      </c>
    </row>
    <row r="8" spans="2:13" ht="20.149999999999999" customHeight="1">
      <c r="B8" s="6">
        <v>3</v>
      </c>
      <c r="C8" s="3">
        <v>0.7</v>
      </c>
      <c r="D8" s="35">
        <v>240.67951953719586</v>
      </c>
      <c r="E8" s="9">
        <f t="shared" si="0"/>
        <v>144407.7117223175</v>
      </c>
      <c r="F8" s="3">
        <f t="shared" si="2"/>
        <v>-298.58999999999997</v>
      </c>
      <c r="G8" s="43">
        <f t="shared" si="1"/>
        <v>877.43</v>
      </c>
    </row>
    <row r="9" spans="2:13" ht="20.149999999999999" customHeight="1">
      <c r="B9" s="6">
        <v>4</v>
      </c>
      <c r="C9" s="3">
        <v>0.7</v>
      </c>
      <c r="D9" s="35">
        <v>238.99476290043594</v>
      </c>
      <c r="E9" s="9">
        <f t="shared" si="0"/>
        <v>143396.85774026156</v>
      </c>
      <c r="F9" s="3">
        <f t="shared" si="2"/>
        <v>-284.25</v>
      </c>
      <c r="G9" s="43">
        <f t="shared" si="1"/>
        <v>871.29</v>
      </c>
    </row>
    <row r="10" spans="2:13" ht="20.149999999999999" customHeight="1">
      <c r="B10" s="6">
        <v>5</v>
      </c>
      <c r="C10" s="3">
        <v>0.7</v>
      </c>
      <c r="D10" s="35">
        <v>237.32179956013289</v>
      </c>
      <c r="E10" s="9">
        <f t="shared" si="0"/>
        <v>142393.07973607973</v>
      </c>
      <c r="F10" s="3">
        <f t="shared" si="2"/>
        <v>-270.01</v>
      </c>
      <c r="G10" s="43">
        <f t="shared" si="1"/>
        <v>865.19</v>
      </c>
    </row>
    <row r="11" spans="2:13" ht="20.149999999999999" customHeight="1">
      <c r="B11" s="6">
        <v>6</v>
      </c>
      <c r="C11" s="3">
        <v>0.7</v>
      </c>
      <c r="D11" s="35">
        <v>235.66054696321183</v>
      </c>
      <c r="E11" s="9">
        <f t="shared" si="0"/>
        <v>141396.32817792709</v>
      </c>
      <c r="F11" s="3">
        <f t="shared" si="2"/>
        <v>-255.87</v>
      </c>
      <c r="G11" s="43">
        <f t="shared" si="1"/>
        <v>859.13</v>
      </c>
    </row>
    <row r="12" spans="2:13" ht="20.149999999999999" customHeight="1">
      <c r="B12" s="6">
        <v>7</v>
      </c>
      <c r="C12" s="3">
        <v>0.7</v>
      </c>
      <c r="D12" s="35">
        <v>234.01092313446887</v>
      </c>
      <c r="E12" s="9">
        <f t="shared" si="0"/>
        <v>140406.55388068131</v>
      </c>
      <c r="F12" s="3">
        <f t="shared" si="2"/>
        <v>-241.83</v>
      </c>
      <c r="G12" s="43">
        <f t="shared" si="1"/>
        <v>853.12</v>
      </c>
    </row>
    <row r="13" spans="2:13" ht="20.149999999999999" customHeight="1">
      <c r="B13" s="6">
        <v>8</v>
      </c>
      <c r="C13" s="3">
        <v>0.7</v>
      </c>
      <c r="D13" s="35">
        <v>232.37284667252806</v>
      </c>
      <c r="E13" s="9">
        <f t="shared" si="0"/>
        <v>139423.70800351683</v>
      </c>
      <c r="F13" s="3">
        <f t="shared" si="2"/>
        <v>-227.89</v>
      </c>
      <c r="G13" s="43">
        <f t="shared" si="1"/>
        <v>847.15</v>
      </c>
    </row>
    <row r="14" spans="2:13" ht="20.149999999999999" customHeight="1">
      <c r="B14" s="6">
        <v>9</v>
      </c>
      <c r="C14" s="3">
        <v>0.7</v>
      </c>
      <c r="D14" s="35">
        <v>230.74623674582006</v>
      </c>
      <c r="E14" s="9">
        <f t="shared" si="0"/>
        <v>138447.74204749204</v>
      </c>
      <c r="F14" s="3">
        <f t="shared" si="2"/>
        <v>-214.05</v>
      </c>
      <c r="G14" s="43">
        <f t="shared" si="1"/>
        <v>841.22</v>
      </c>
    </row>
    <row r="15" spans="2:13" ht="20.149999999999999" customHeight="1">
      <c r="B15" s="6">
        <v>10</v>
      </c>
      <c r="C15" s="3">
        <v>0.7</v>
      </c>
      <c r="D15" s="35">
        <v>229.1310130885997</v>
      </c>
      <c r="E15" s="9">
        <f t="shared" si="0"/>
        <v>137478.6078531598</v>
      </c>
      <c r="F15" s="3">
        <f t="shared" si="2"/>
        <v>-200.3</v>
      </c>
      <c r="G15" s="43">
        <f t="shared" si="1"/>
        <v>835.33</v>
      </c>
    </row>
    <row r="16" spans="2:13" ht="20.149999999999999" customHeight="1">
      <c r="B16" s="6">
        <v>11</v>
      </c>
      <c r="C16" s="3">
        <v>0.7</v>
      </c>
      <c r="D16" s="35">
        <v>227.52709599697886</v>
      </c>
      <c r="E16" s="9">
        <f t="shared" si="0"/>
        <v>136516.25759818731</v>
      </c>
      <c r="F16" s="3">
        <f t="shared" si="2"/>
        <v>-186.65</v>
      </c>
      <c r="G16" s="43">
        <f t="shared" si="1"/>
        <v>829.48</v>
      </c>
    </row>
    <row r="17" spans="2:7" ht="20.149999999999999" customHeight="1">
      <c r="B17" s="6">
        <v>12</v>
      </c>
      <c r="C17" s="3">
        <v>0.7</v>
      </c>
      <c r="D17" s="35">
        <v>225.93440632500051</v>
      </c>
      <c r="E17" s="9">
        <f t="shared" si="0"/>
        <v>135560.6437950003</v>
      </c>
      <c r="F17" s="3">
        <f t="shared" si="2"/>
        <v>-173.09</v>
      </c>
      <c r="G17" s="43">
        <f t="shared" si="1"/>
        <v>823.68</v>
      </c>
    </row>
    <row r="18" spans="2:7" ht="20.149999999999999" customHeight="1">
      <c r="B18" s="6">
        <v>13</v>
      </c>
      <c r="C18" s="3">
        <v>0.7</v>
      </c>
      <c r="D18" s="35">
        <v>224.35286548072577</v>
      </c>
      <c r="E18" s="9">
        <f t="shared" si="0"/>
        <v>134611.71928843547</v>
      </c>
      <c r="F18" s="3">
        <f t="shared" si="2"/>
        <v>-159.63</v>
      </c>
      <c r="G18" s="43">
        <f t="shared" si="1"/>
        <v>817.91</v>
      </c>
    </row>
    <row r="19" spans="2:7" ht="20.149999999999999" customHeight="1">
      <c r="B19" s="6">
        <v>14</v>
      </c>
      <c r="C19" s="3">
        <v>0.7</v>
      </c>
      <c r="D19" s="35">
        <v>222.78239542235988</v>
      </c>
      <c r="E19" s="9">
        <f t="shared" si="0"/>
        <v>133669.43725341593</v>
      </c>
      <c r="F19" s="3">
        <f t="shared" si="2"/>
        <v>-146.26</v>
      </c>
      <c r="G19" s="43">
        <f t="shared" si="1"/>
        <v>812.19</v>
      </c>
    </row>
    <row r="20" spans="2:7" ht="20.149999999999999" customHeight="1">
      <c r="B20" s="6">
        <v>15</v>
      </c>
      <c r="C20" s="3">
        <v>0.7</v>
      </c>
      <c r="D20" s="35">
        <v>221.2229186544034</v>
      </c>
      <c r="E20" s="9">
        <f t="shared" si="0"/>
        <v>132733.75119264206</v>
      </c>
      <c r="F20" s="3">
        <f t="shared" si="2"/>
        <v>-132.99</v>
      </c>
      <c r="G20" s="43">
        <f t="shared" si="1"/>
        <v>806.5</v>
      </c>
    </row>
    <row r="21" spans="2:7" ht="20.149999999999999" customHeight="1">
      <c r="B21" s="6">
        <v>16</v>
      </c>
      <c r="C21" s="3">
        <v>0.7</v>
      </c>
      <c r="D21" s="35">
        <v>219.67435822382268</v>
      </c>
      <c r="E21" s="9">
        <f t="shared" si="0"/>
        <v>131804.61493429358</v>
      </c>
      <c r="F21" s="3">
        <f t="shared" si="2"/>
        <v>-119.81</v>
      </c>
      <c r="G21" s="43">
        <f t="shared" si="1"/>
        <v>800.85</v>
      </c>
    </row>
    <row r="22" spans="2:7" ht="20.149999999999999" customHeight="1">
      <c r="B22" s="6">
        <v>17</v>
      </c>
      <c r="C22" s="3">
        <v>0.7</v>
      </c>
      <c r="D22" s="35">
        <v>218.13663771625602</v>
      </c>
      <c r="E22" s="9">
        <f t="shared" si="0"/>
        <v>130881.98262975359</v>
      </c>
      <c r="F22" s="3">
        <f t="shared" si="2"/>
        <v>-106.72</v>
      </c>
      <c r="G22" s="43">
        <f t="shared" si="1"/>
        <v>795.25</v>
      </c>
    </row>
    <row r="23" spans="2:7" ht="20.149999999999999" customHeight="1">
      <c r="B23" s="6">
        <v>18</v>
      </c>
      <c r="C23" s="3">
        <v>0.7</v>
      </c>
      <c r="D23" s="35">
        <v>216.60968125224255</v>
      </c>
      <c r="E23" s="9">
        <f t="shared" si="0"/>
        <v>129965.80875134552</v>
      </c>
      <c r="F23" s="3">
        <f t="shared" si="2"/>
        <v>-93.72</v>
      </c>
      <c r="G23" s="43">
        <f t="shared" si="1"/>
        <v>789.68</v>
      </c>
    </row>
    <row r="24" spans="2:7" ht="20.149999999999999" customHeight="1">
      <c r="B24" s="6">
        <v>19</v>
      </c>
      <c r="C24" s="3">
        <v>0.7</v>
      </c>
      <c r="D24" s="35">
        <v>215.09341348347672</v>
      </c>
      <c r="E24" s="9">
        <f t="shared" si="0"/>
        <v>129056.04809008603</v>
      </c>
      <c r="F24" s="3">
        <f t="shared" si="2"/>
        <v>-80.81</v>
      </c>
      <c r="G24" s="43">
        <f t="shared" si="1"/>
        <v>784.15</v>
      </c>
    </row>
    <row r="25" spans="2:7" ht="20.149999999999999" customHeight="1">
      <c r="B25" s="6">
        <v>20</v>
      </c>
      <c r="C25" s="3">
        <v>0.7</v>
      </c>
      <c r="D25" s="35">
        <v>213.58775958909243</v>
      </c>
      <c r="E25" s="9">
        <f t="shared" si="0"/>
        <v>128152.65575345546</v>
      </c>
      <c r="F25" s="3">
        <f t="shared" si="2"/>
        <v>-67.989999999999995</v>
      </c>
      <c r="G25" s="43">
        <f t="shared" si="1"/>
        <v>778.66</v>
      </c>
    </row>
    <row r="26" spans="2:7" ht="20.149999999999999" customHeight="1">
      <c r="B26" s="6">
        <v>21</v>
      </c>
      <c r="C26" s="3">
        <v>0.7</v>
      </c>
      <c r="D26" s="35">
        <v>212.09264527196856</v>
      </c>
      <c r="E26" s="9">
        <f t="shared" si="0"/>
        <v>127255.58716318113</v>
      </c>
      <c r="F26" s="3">
        <f t="shared" si="2"/>
        <v>-55.26</v>
      </c>
      <c r="G26" s="43">
        <f t="shared" si="1"/>
        <v>773.21</v>
      </c>
    </row>
    <row r="27" spans="2:7" ht="20.149999999999999" customHeight="1">
      <c r="B27" s="6">
        <v>22</v>
      </c>
      <c r="C27" s="3">
        <v>0.7</v>
      </c>
      <c r="D27" s="35">
        <v>210.60799675506527</v>
      </c>
      <c r="E27" s="9">
        <f t="shared" si="0"/>
        <v>126364.79805303915</v>
      </c>
      <c r="F27" s="3">
        <f t="shared" si="2"/>
        <v>-42.62</v>
      </c>
      <c r="G27" s="43">
        <f t="shared" si="1"/>
        <v>767.8</v>
      </c>
    </row>
    <row r="28" spans="2:7" ht="20.149999999999999" customHeight="1">
      <c r="B28" s="6">
        <v>23</v>
      </c>
      <c r="C28" s="3">
        <v>0.7</v>
      </c>
      <c r="D28" s="35">
        <v>209.13374077777908</v>
      </c>
      <c r="E28" s="9">
        <f t="shared" si="0"/>
        <v>125480.24446666744</v>
      </c>
      <c r="F28" s="3">
        <f t="shared" si="2"/>
        <v>-30.07</v>
      </c>
      <c r="G28" s="43">
        <f t="shared" si="1"/>
        <v>762.43</v>
      </c>
    </row>
    <row r="29" spans="2:7" ht="20.149999999999999" customHeight="1">
      <c r="B29" s="6">
        <v>24</v>
      </c>
      <c r="C29" s="3">
        <v>0.7</v>
      </c>
      <c r="D29" s="35">
        <v>207.66980459233488</v>
      </c>
      <c r="E29" s="9">
        <f t="shared" si="0"/>
        <v>124601.88275540092</v>
      </c>
      <c r="F29" s="3">
        <f t="shared" si="2"/>
        <v>-17.61</v>
      </c>
      <c r="G29" s="43">
        <f t="shared" si="1"/>
        <v>757.09</v>
      </c>
    </row>
    <row r="30" spans="2:7" ht="20.149999999999999" customHeight="1">
      <c r="B30" s="6">
        <v>25</v>
      </c>
      <c r="C30" s="3">
        <v>0.7</v>
      </c>
      <c r="D30" s="35">
        <v>206.21611596018894</v>
      </c>
      <c r="E30" s="9">
        <f t="shared" si="0"/>
        <v>123729.66957611336</v>
      </c>
      <c r="F30" s="3">
        <f t="shared" si="2"/>
        <v>-5.24</v>
      </c>
      <c r="G30" s="43">
        <f t="shared" si="1"/>
        <v>751.79</v>
      </c>
    </row>
    <row r="31" spans="2:7" ht="27.75" customHeight="1">
      <c r="B31" s="4" t="s">
        <v>32</v>
      </c>
      <c r="C31" s="66"/>
      <c r="D31" s="75">
        <f>SUM(D6:D30)</f>
        <v>5627.0684289257688</v>
      </c>
      <c r="E31" s="67">
        <f>SUM(E6:E30)/10000</f>
        <v>337.6241057355461</v>
      </c>
      <c r="F31" s="66"/>
      <c r="G31" s="66"/>
    </row>
    <row r="32" spans="2:7" ht="13">
      <c r="B32" s="7"/>
    </row>
    <row r="33" spans="2:2" ht="13">
      <c r="B33" s="7"/>
    </row>
    <row r="34" spans="2:2" ht="13">
      <c r="B34" s="7"/>
    </row>
    <row r="35" spans="2:2" ht="13">
      <c r="B35" s="7"/>
    </row>
    <row r="36" spans="2:2" ht="13">
      <c r="B36" s="7"/>
    </row>
    <row r="37" spans="2:2" ht="13">
      <c r="B37" s="7"/>
    </row>
    <row r="38" spans="2:2" ht="13">
      <c r="B38" s="7"/>
    </row>
    <row r="39" spans="2:2" ht="13">
      <c r="B39" s="7"/>
    </row>
    <row r="40" spans="2:2" ht="13">
      <c r="B40" s="7"/>
    </row>
    <row r="41" spans="2:2" ht="13">
      <c r="B41" s="7"/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B2:G9"/>
  <sheetViews>
    <sheetView showGridLines="0" workbookViewId="0">
      <selection activeCell="E17" sqref="E17"/>
    </sheetView>
  </sheetViews>
  <sheetFormatPr defaultRowHeight="12.5"/>
  <cols>
    <col min="2" max="2" width="9.1796875" bestFit="1" customWidth="1"/>
    <col min="3" max="3" width="12.26953125" customWidth="1"/>
    <col min="4" max="4" width="10.54296875" customWidth="1"/>
    <col min="5" max="5" width="13.7265625" customWidth="1"/>
    <col min="6" max="6" width="12.7265625" customWidth="1"/>
    <col min="7" max="7" width="9.54296875" customWidth="1"/>
  </cols>
  <sheetData>
    <row r="2" spans="2:7" ht="20.149999999999999" customHeight="1">
      <c r="B2" s="70" t="s">
        <v>37</v>
      </c>
      <c r="C2" s="70" t="s">
        <v>81</v>
      </c>
      <c r="D2" s="70" t="s">
        <v>39</v>
      </c>
      <c r="E2" s="70" t="s">
        <v>38</v>
      </c>
      <c r="F2" s="70" t="s">
        <v>47</v>
      </c>
      <c r="G2" s="70" t="s">
        <v>82</v>
      </c>
    </row>
    <row r="3" spans="2:7" ht="20.149999999999999" customHeight="1">
      <c r="B3" s="71" t="s">
        <v>40</v>
      </c>
      <c r="C3" s="72" t="s">
        <v>44</v>
      </c>
      <c r="D3" s="72" t="s">
        <v>44</v>
      </c>
      <c r="E3" s="73">
        <f>ROUND(F3/25,3)</f>
        <v>225.083</v>
      </c>
      <c r="F3" s="73">
        <f>'25年发电量'!D30</f>
        <v>5627.0684289257688</v>
      </c>
      <c r="G3" s="72" t="s">
        <v>78</v>
      </c>
    </row>
    <row r="4" spans="2:7" ht="20.149999999999999" customHeight="1">
      <c r="B4" s="71" t="s">
        <v>41</v>
      </c>
      <c r="C4" s="72">
        <v>0.30149999999999999</v>
      </c>
      <c r="D4" s="72" t="s">
        <v>56</v>
      </c>
      <c r="E4" s="73">
        <f>ROUND($E$3*C4,3)</f>
        <v>67.863</v>
      </c>
      <c r="F4" s="73">
        <f>ROUND(E4*25,3)</f>
        <v>1696.575</v>
      </c>
      <c r="G4" s="72" t="s">
        <v>45</v>
      </c>
    </row>
    <row r="5" spans="2:7" ht="20.149999999999999" customHeight="1">
      <c r="B5" s="71" t="s">
        <v>80</v>
      </c>
      <c r="C5" s="72">
        <v>2.2000000000000001E-3</v>
      </c>
      <c r="D5" s="72" t="s">
        <v>56</v>
      </c>
      <c r="E5" s="73">
        <f>ROUND($E$3*C5,3)</f>
        <v>0.495</v>
      </c>
      <c r="F5" s="73">
        <f>ROUND(E5*25,3)</f>
        <v>12.375</v>
      </c>
      <c r="G5" s="72" t="s">
        <v>45</v>
      </c>
    </row>
    <row r="6" spans="2:7" ht="20.149999999999999" customHeight="1">
      <c r="B6" s="71" t="s">
        <v>42</v>
      </c>
      <c r="C6" s="72">
        <v>0.82799999999999996</v>
      </c>
      <c r="D6" s="72" t="s">
        <v>56</v>
      </c>
      <c r="E6" s="73">
        <f>ROUND($E$3*C6,3)</f>
        <v>186.369</v>
      </c>
      <c r="F6" s="73">
        <f>ROUND(E6*25,3)</f>
        <v>4659.2250000000004</v>
      </c>
      <c r="G6" s="72" t="s">
        <v>45</v>
      </c>
    </row>
    <row r="7" spans="2:7" ht="20.149999999999999" customHeight="1">
      <c r="B7" s="71" t="s">
        <v>43</v>
      </c>
      <c r="C7" s="72">
        <v>1.01E-2</v>
      </c>
      <c r="D7" s="72" t="s">
        <v>56</v>
      </c>
      <c r="E7" s="73">
        <f>ROUND($E$3*C7,3)</f>
        <v>2.2730000000000001</v>
      </c>
      <c r="F7" s="73">
        <f>ROUND(E7*25,3)</f>
        <v>56.825000000000003</v>
      </c>
      <c r="G7" s="72" t="s">
        <v>45</v>
      </c>
    </row>
    <row r="8" spans="2:7" ht="20.149999999999999" customHeight="1">
      <c r="B8" s="71" t="s">
        <v>79</v>
      </c>
      <c r="C8" s="72">
        <v>1.52E-2</v>
      </c>
      <c r="D8" s="72" t="s">
        <v>56</v>
      </c>
      <c r="E8" s="73">
        <f>ROUND($E$3*C8,3)</f>
        <v>3.4209999999999998</v>
      </c>
      <c r="F8" s="73">
        <f>ROUND(E8*25,3)</f>
        <v>85.525000000000006</v>
      </c>
      <c r="G8" s="72" t="s">
        <v>45</v>
      </c>
    </row>
    <row r="9" spans="2:7" ht="13">
      <c r="C9" s="74" t="s">
        <v>83</v>
      </c>
    </row>
  </sheetData>
  <phoneticPr fontId="1" type="noConversion"/>
  <pageMargins left="0.7" right="0.7" top="0.75" bottom="0.75" header="0.3" footer="0.3"/>
  <pageSetup paperSize="9" orientation="portrait" r:id="rId1"/>
  <ignoredErrors>
    <ignoredError sqref="E4 F3 E7:E8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54B2C8"/>
  </sheetPr>
  <dimension ref="A1:J2"/>
  <sheetViews>
    <sheetView showGridLines="0" workbookViewId="0">
      <selection activeCell="F2" sqref="F2"/>
    </sheetView>
  </sheetViews>
  <sheetFormatPr defaultRowHeight="12.5"/>
  <cols>
    <col min="1" max="1" width="11.453125" bestFit="1" customWidth="1"/>
    <col min="2" max="2" width="14" bestFit="1" customWidth="1"/>
    <col min="3" max="3" width="21.26953125" bestFit="1" customWidth="1"/>
    <col min="4" max="4" width="11.453125" bestFit="1" customWidth="1"/>
    <col min="5" max="5" width="19.26953125" bestFit="1" customWidth="1"/>
    <col min="6" max="6" width="19.1796875" bestFit="1" customWidth="1"/>
    <col min="7" max="7" width="16.453125" bestFit="1" customWidth="1"/>
    <col min="8" max="8" width="21.81640625" bestFit="1" customWidth="1"/>
    <col min="9" max="9" width="16.453125" bestFit="1" customWidth="1"/>
    <col min="10" max="10" width="19.1796875" bestFit="1" customWidth="1"/>
  </cols>
  <sheetData>
    <row r="1" spans="1:10" ht="14">
      <c r="A1" s="38" t="s">
        <v>74</v>
      </c>
      <c r="B1" s="38" t="s">
        <v>73</v>
      </c>
      <c r="C1" s="38" t="s">
        <v>72</v>
      </c>
      <c r="D1" s="38" t="s">
        <v>71</v>
      </c>
      <c r="E1" s="38" t="s">
        <v>70</v>
      </c>
      <c r="F1" s="38" t="s">
        <v>69</v>
      </c>
      <c r="G1" s="38" t="s">
        <v>68</v>
      </c>
      <c r="H1" s="38" t="s">
        <v>67</v>
      </c>
      <c r="I1" s="38" t="s">
        <v>66</v>
      </c>
      <c r="J1" s="37" t="s">
        <v>65</v>
      </c>
    </row>
    <row r="2" spans="1:10" ht="15.5" thickBot="1">
      <c r="A2" s="36">
        <v>1</v>
      </c>
      <c r="B2" s="28" t="s">
        <v>94</v>
      </c>
      <c r="C2" s="28" t="s">
        <v>90</v>
      </c>
      <c r="D2" s="39">
        <v>844</v>
      </c>
      <c r="E2" s="39">
        <v>325</v>
      </c>
      <c r="F2" s="79">
        <v>5</v>
      </c>
      <c r="G2" s="42">
        <v>5.0000000000000001E-3</v>
      </c>
      <c r="H2" s="28" t="s">
        <v>95</v>
      </c>
      <c r="I2" s="40">
        <v>0.05</v>
      </c>
      <c r="J2" s="41">
        <v>7.0000000000000001E-3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光伏发电</vt:lpstr>
      <vt:lpstr>25年发电量</vt:lpstr>
      <vt:lpstr>投资收益</vt:lpstr>
      <vt:lpstr>节能减排</vt:lpstr>
      <vt:lpstr>组件详表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小卷卷</dc:creator>
  <cp:lastModifiedBy>8618379037768</cp:lastModifiedBy>
  <cp:lastPrinted>2023-02-17T09:15:30Z</cp:lastPrinted>
  <dcterms:created xsi:type="dcterms:W3CDTF">2018-11-27T08:44:44Z</dcterms:created>
  <dcterms:modified xsi:type="dcterms:W3CDTF">2024-03-04T03:40:54Z</dcterms:modified>
</cp:coreProperties>
</file>