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480" windowHeight="9825"/>
  </bookViews>
  <sheets>
    <sheet name="水冷式电制冷" sheetId="1" r:id="rId1"/>
  </sheets>
  <calcPr calcId="124519"/>
</workbook>
</file>

<file path=xl/calcChain.xml><?xml version="1.0" encoding="utf-8"?>
<calcChain xmlns="http://schemas.openxmlformats.org/spreadsheetml/2006/main">
  <c r="L7" i="1"/>
  <c r="L8"/>
  <c r="L6"/>
  <c r="M19"/>
  <c r="M15"/>
  <c r="M16"/>
  <c r="M17"/>
  <c r="M18"/>
  <c r="M14"/>
  <c r="H17"/>
  <c r="H18"/>
  <c r="G15"/>
  <c r="G16"/>
  <c r="H16" s="1"/>
  <c r="G17"/>
  <c r="G18"/>
  <c r="G14"/>
  <c r="F17"/>
  <c r="F18"/>
  <c r="D17"/>
  <c r="D18"/>
  <c r="D15"/>
  <c r="F15" s="1"/>
  <c r="D16"/>
  <c r="F16" s="1"/>
  <c r="D14"/>
  <c r="F14" s="1"/>
  <c r="K8"/>
  <c r="K6"/>
  <c r="K7"/>
  <c r="J7"/>
  <c r="J8"/>
  <c r="J6"/>
  <c r="H7"/>
  <c r="H8"/>
  <c r="H6"/>
  <c r="D6"/>
  <c r="D8"/>
  <c r="D7"/>
  <c r="F19" l="1"/>
  <c r="H15"/>
  <c r="B19"/>
  <c r="D19" l="1"/>
  <c r="J19" s="1"/>
  <c r="H14"/>
  <c r="L19" l="1"/>
</calcChain>
</file>

<file path=xl/comments1.xml><?xml version="1.0" encoding="utf-8"?>
<comments xmlns="http://schemas.openxmlformats.org/spreadsheetml/2006/main">
  <authors>
    <author>贺克瑾</author>
  </authors>
  <commentList>
    <comment ref="A4" authorId="0">
      <text>
        <r>
          <rPr>
            <sz val="10"/>
            <color indexed="81"/>
            <rFont val="宋体"/>
            <family val="3"/>
            <charset val="134"/>
          </rPr>
          <t>请在下拉菜单中选择电制冷机组类型。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G4" authorId="0">
      <text>
        <r>
          <rPr>
            <sz val="10"/>
            <color indexed="81"/>
            <rFont val="宋体"/>
            <family val="3"/>
            <charset val="134"/>
            <scheme val="minor"/>
          </rPr>
          <t>根据水泵生产企业提供的数据取值，当无资料时可按水泵流量近似取值：G≤60m</t>
        </r>
        <r>
          <rPr>
            <vertAlign val="superscript"/>
            <sz val="10"/>
            <color indexed="81"/>
            <rFont val="宋体"/>
            <family val="3"/>
            <charset val="134"/>
            <scheme val="minor"/>
          </rPr>
          <t>3</t>
        </r>
        <r>
          <rPr>
            <sz val="10"/>
            <color indexed="81"/>
            <rFont val="宋体"/>
            <family val="3"/>
            <charset val="134"/>
            <scheme val="minor"/>
          </rPr>
          <t>/h时取0.63，60m</t>
        </r>
        <r>
          <rPr>
            <vertAlign val="superscript"/>
            <sz val="10"/>
            <color indexed="81"/>
            <rFont val="宋体"/>
            <family val="3"/>
            <charset val="134"/>
            <scheme val="minor"/>
          </rPr>
          <t>3</t>
        </r>
        <r>
          <rPr>
            <sz val="10"/>
            <color indexed="81"/>
            <rFont val="宋体"/>
            <family val="3"/>
            <charset val="134"/>
            <scheme val="minor"/>
          </rPr>
          <t>/h&lt;G≤200m</t>
        </r>
        <r>
          <rPr>
            <vertAlign val="superscript"/>
            <sz val="10"/>
            <color indexed="81"/>
            <rFont val="宋体"/>
            <family val="3"/>
            <charset val="134"/>
            <scheme val="minor"/>
          </rPr>
          <t>3</t>
        </r>
        <r>
          <rPr>
            <sz val="10"/>
            <color indexed="81"/>
            <rFont val="宋体"/>
            <family val="3"/>
            <charset val="134"/>
            <scheme val="minor"/>
          </rPr>
          <t>/h时取0.69，G＞200m</t>
        </r>
        <r>
          <rPr>
            <vertAlign val="superscript"/>
            <sz val="10"/>
            <color indexed="81"/>
            <rFont val="宋体"/>
            <family val="3"/>
            <charset val="134"/>
            <scheme val="minor"/>
          </rPr>
          <t>3</t>
        </r>
        <r>
          <rPr>
            <sz val="10"/>
            <color indexed="81"/>
            <rFont val="宋体"/>
            <family val="3"/>
            <charset val="134"/>
            <scheme val="minor"/>
          </rPr>
          <t>/h时取0.71。</t>
        </r>
      </text>
    </comment>
    <comment ref="K12" authorId="0">
      <text>
        <r>
          <rPr>
            <sz val="10"/>
            <color indexed="81"/>
            <rFont val="宋体"/>
            <family val="3"/>
            <charset val="134"/>
          </rPr>
          <t>根据水泵生产企业提供的数据取值，当无资料时可按水泵流量近似取值：</t>
        </r>
        <r>
          <rPr>
            <sz val="10"/>
            <color indexed="81"/>
            <rFont val="Tahoma"/>
            <family val="2"/>
          </rPr>
          <t>G</t>
        </r>
        <r>
          <rPr>
            <sz val="10"/>
            <color indexed="81"/>
            <rFont val="宋体"/>
            <family val="3"/>
            <charset val="134"/>
          </rPr>
          <t>≤</t>
        </r>
        <r>
          <rPr>
            <sz val="10"/>
            <color indexed="81"/>
            <rFont val="Tahoma"/>
            <family val="2"/>
          </rPr>
          <t>60m</t>
        </r>
        <r>
          <rPr>
            <vertAlign val="superscript"/>
            <sz val="10"/>
            <color indexed="81"/>
            <rFont val="Tahoma"/>
            <family val="2"/>
          </rPr>
          <t>3</t>
        </r>
        <r>
          <rPr>
            <sz val="10"/>
            <color indexed="81"/>
            <rFont val="Tahoma"/>
            <family val="2"/>
          </rPr>
          <t>/h</t>
        </r>
        <r>
          <rPr>
            <sz val="10"/>
            <color indexed="81"/>
            <rFont val="宋体"/>
            <family val="3"/>
            <charset val="134"/>
          </rPr>
          <t>时取</t>
        </r>
        <r>
          <rPr>
            <sz val="10"/>
            <color indexed="81"/>
            <rFont val="Tahoma"/>
            <family val="2"/>
          </rPr>
          <t>0.63</t>
        </r>
        <r>
          <rPr>
            <sz val="10"/>
            <color indexed="81"/>
            <rFont val="宋体"/>
            <family val="3"/>
            <charset val="134"/>
          </rPr>
          <t>，</t>
        </r>
        <r>
          <rPr>
            <sz val="10"/>
            <color indexed="81"/>
            <rFont val="Tahoma"/>
            <family val="2"/>
          </rPr>
          <t>60m</t>
        </r>
        <r>
          <rPr>
            <vertAlign val="superscript"/>
            <sz val="10"/>
            <color indexed="81"/>
            <rFont val="Tahoma"/>
            <family val="2"/>
          </rPr>
          <t>3</t>
        </r>
        <r>
          <rPr>
            <sz val="10"/>
            <color indexed="81"/>
            <rFont val="Tahoma"/>
            <family val="2"/>
          </rPr>
          <t>/h&lt;G</t>
        </r>
        <r>
          <rPr>
            <sz val="10"/>
            <color indexed="81"/>
            <rFont val="宋体"/>
            <family val="3"/>
            <charset val="134"/>
          </rPr>
          <t>≤</t>
        </r>
        <r>
          <rPr>
            <sz val="10"/>
            <color indexed="81"/>
            <rFont val="Tahoma"/>
            <family val="2"/>
          </rPr>
          <t>200m</t>
        </r>
        <r>
          <rPr>
            <vertAlign val="superscript"/>
            <sz val="10"/>
            <color indexed="81"/>
            <rFont val="Tahoma"/>
            <family val="2"/>
          </rPr>
          <t>3</t>
        </r>
        <r>
          <rPr>
            <sz val="10"/>
            <color indexed="81"/>
            <rFont val="Tahoma"/>
            <family val="2"/>
          </rPr>
          <t>/h</t>
        </r>
        <r>
          <rPr>
            <sz val="10"/>
            <color indexed="81"/>
            <rFont val="宋体"/>
            <family val="3"/>
            <charset val="134"/>
          </rPr>
          <t>时取</t>
        </r>
        <r>
          <rPr>
            <sz val="10"/>
            <color indexed="81"/>
            <rFont val="Tahoma"/>
            <family val="2"/>
          </rPr>
          <t>0.69</t>
        </r>
        <r>
          <rPr>
            <sz val="10"/>
            <color indexed="81"/>
            <rFont val="宋体"/>
            <family val="3"/>
            <charset val="134"/>
          </rPr>
          <t>，</t>
        </r>
        <r>
          <rPr>
            <sz val="10"/>
            <color indexed="81"/>
            <rFont val="Tahoma"/>
            <family val="2"/>
          </rPr>
          <t>G</t>
        </r>
        <r>
          <rPr>
            <sz val="10"/>
            <color indexed="81"/>
            <rFont val="宋体"/>
            <family val="3"/>
            <charset val="134"/>
          </rPr>
          <t>＞</t>
        </r>
        <r>
          <rPr>
            <sz val="10"/>
            <color indexed="81"/>
            <rFont val="Tahoma"/>
            <family val="2"/>
          </rPr>
          <t>200m</t>
        </r>
        <r>
          <rPr>
            <vertAlign val="superscript"/>
            <sz val="10"/>
            <color indexed="81"/>
            <rFont val="Tahoma"/>
            <family val="2"/>
          </rPr>
          <t>3</t>
        </r>
        <r>
          <rPr>
            <sz val="10"/>
            <color indexed="81"/>
            <rFont val="Tahoma"/>
            <family val="2"/>
          </rPr>
          <t>/h</t>
        </r>
        <r>
          <rPr>
            <sz val="10"/>
            <color indexed="81"/>
            <rFont val="宋体"/>
            <family val="3"/>
            <charset val="134"/>
          </rPr>
          <t>时取</t>
        </r>
        <r>
          <rPr>
            <sz val="10"/>
            <color indexed="81"/>
            <rFont val="Tahoma"/>
            <family val="2"/>
          </rPr>
          <t>0.71</t>
        </r>
        <r>
          <rPr>
            <sz val="10"/>
            <color indexed="81"/>
            <rFont val="宋体"/>
            <family val="3"/>
            <charset val="134"/>
          </rPr>
          <t>。</t>
        </r>
      </text>
    </comment>
  </commentList>
</comments>
</file>

<file path=xl/sharedStrings.xml><?xml version="1.0" encoding="utf-8"?>
<sst xmlns="http://schemas.openxmlformats.org/spreadsheetml/2006/main" count="65" uniqueCount="41">
  <si>
    <t>机组与冷却水泵、冷却塔采用一对一配置</t>
  </si>
  <si>
    <t>制冷机组</t>
  </si>
  <si>
    <t>冷却泵</t>
  </si>
  <si>
    <t>类型</t>
  </si>
  <si>
    <t>COP或EER</t>
  </si>
  <si>
    <t>流量G</t>
  </si>
  <si>
    <t>kW</t>
  </si>
  <si>
    <t>/</t>
  </si>
  <si>
    <t>多台机组共用一套冷却水系统</t>
  </si>
  <si>
    <t>扬程H</t>
  </si>
  <si>
    <t>m</t>
  </si>
  <si>
    <r>
      <t>制冷量Q</t>
    </r>
    <r>
      <rPr>
        <vertAlign val="subscript"/>
        <sz val="10.5"/>
        <color rgb="FF000000"/>
        <rFont val="宋体"/>
        <family val="3"/>
        <charset val="134"/>
      </rPr>
      <t>c</t>
    </r>
  </si>
  <si>
    <r>
      <t>耗电量E</t>
    </r>
    <r>
      <rPr>
        <vertAlign val="subscript"/>
        <sz val="10.5"/>
        <color rgb="FF000000"/>
        <rFont val="宋体"/>
        <family val="3"/>
        <charset val="134"/>
      </rPr>
      <t>L</t>
    </r>
  </si>
  <si>
    <r>
      <t>效率η</t>
    </r>
    <r>
      <rPr>
        <vertAlign val="subscript"/>
        <sz val="10.5"/>
        <color rgb="FF000000"/>
        <rFont val="宋体"/>
        <family val="3"/>
        <charset val="134"/>
      </rPr>
      <t>b</t>
    </r>
  </si>
  <si>
    <t>扬程H</t>
    <phoneticPr fontId="1" type="noConversion"/>
  </si>
  <si>
    <r>
      <t>耗电量E</t>
    </r>
    <r>
      <rPr>
        <vertAlign val="subscript"/>
        <sz val="10.5"/>
        <color rgb="FF000000"/>
        <rFont val="宋体"/>
        <family val="3"/>
        <charset val="134"/>
      </rPr>
      <t>b</t>
    </r>
  </si>
  <si>
    <r>
      <t>m</t>
    </r>
    <r>
      <rPr>
        <vertAlign val="superscript"/>
        <sz val="10.5"/>
        <color rgb="FF000000"/>
        <rFont val="宋体"/>
        <family val="3"/>
        <charset val="134"/>
      </rPr>
      <t>3</t>
    </r>
    <r>
      <rPr>
        <sz val="10.5"/>
        <color rgb="FF000000"/>
        <rFont val="宋体"/>
        <family val="3"/>
        <charset val="134"/>
      </rPr>
      <t>/h</t>
    </r>
  </si>
  <si>
    <r>
      <t>Q</t>
    </r>
    <r>
      <rPr>
        <vertAlign val="subscript"/>
        <sz val="10.5"/>
        <color rgb="FF000000"/>
        <rFont val="宋体"/>
        <family val="3"/>
        <charset val="134"/>
      </rPr>
      <t>c</t>
    </r>
    <r>
      <rPr>
        <sz val="10.5"/>
        <color rgb="FF000000"/>
        <rFont val="宋体"/>
        <family val="3"/>
        <charset val="134"/>
      </rPr>
      <t>·SCOP</t>
    </r>
  </si>
  <si>
    <r>
      <t>机组耗电量总计ΣE</t>
    </r>
    <r>
      <rPr>
        <vertAlign val="subscript"/>
        <sz val="10.5"/>
        <color rgb="FF000000"/>
        <rFont val="宋体"/>
        <family val="3"/>
        <charset val="134"/>
      </rPr>
      <t>L</t>
    </r>
  </si>
  <si>
    <r>
      <t>综合SCUP</t>
    </r>
    <r>
      <rPr>
        <vertAlign val="subscript"/>
        <sz val="10.5"/>
        <color rgb="FF000000"/>
        <rFont val="宋体"/>
        <family val="3"/>
        <charset val="134"/>
      </rPr>
      <t>z</t>
    </r>
  </si>
  <si>
    <r>
      <t>限值SCOP</t>
    </r>
    <r>
      <rPr>
        <vertAlign val="subscript"/>
        <sz val="10.5"/>
        <color rgb="FF000000"/>
        <rFont val="宋体"/>
        <family val="3"/>
        <charset val="134"/>
      </rPr>
      <t>zx</t>
    </r>
  </si>
  <si>
    <t>接风管单元式机组</t>
  </si>
  <si>
    <t>SCOP
限值</t>
    <phoneticPr fontId="1" type="noConversion"/>
  </si>
  <si>
    <t>kW</t>
    <phoneticPr fontId="1" type="noConversion"/>
  </si>
  <si>
    <t>机组制冷量总计
ΣQc</t>
    <phoneticPr fontId="1" type="noConversion"/>
  </si>
  <si>
    <r>
      <t>冷却泵耗电量总计ΣE</t>
    </r>
    <r>
      <rPr>
        <vertAlign val="subscript"/>
        <sz val="10.5"/>
        <color rgb="FF000000"/>
        <rFont val="宋体"/>
        <family val="3"/>
        <charset val="134"/>
      </rPr>
      <t>b</t>
    </r>
    <phoneticPr fontId="1" type="noConversion"/>
  </si>
  <si>
    <r>
      <t>冷却塔风机总功率ΣE</t>
    </r>
    <r>
      <rPr>
        <vertAlign val="subscript"/>
        <sz val="10.5"/>
        <color rgb="FF000000"/>
        <rFont val="宋体"/>
        <family val="3"/>
        <charset val="134"/>
      </rPr>
      <t>t</t>
    </r>
    <phoneticPr fontId="1" type="noConversion"/>
  </si>
  <si>
    <t>结论</t>
    <phoneticPr fontId="1" type="noConversion"/>
  </si>
  <si>
    <t>/</t>
    <phoneticPr fontId="1" type="noConversion"/>
  </si>
  <si>
    <t>SCOP
计算值</t>
    <phoneticPr fontId="1" type="noConversion"/>
  </si>
  <si>
    <t>SCOP
限值</t>
    <phoneticPr fontId="1" type="noConversion"/>
  </si>
  <si>
    <t>单台制冷量</t>
    <phoneticPr fontId="1" type="noConversion"/>
  </si>
  <si>
    <t>同规格制冷量Qc</t>
    <phoneticPr fontId="1" type="noConversion"/>
  </si>
  <si>
    <t>台</t>
    <phoneticPr fontId="1" type="noConversion"/>
  </si>
  <si>
    <t>台</t>
    <phoneticPr fontId="1" type="noConversion"/>
  </si>
  <si>
    <t>螺杆式冷水机组</t>
  </si>
  <si>
    <t>m</t>
    <phoneticPr fontId="1" type="noConversion"/>
  </si>
  <si>
    <t>同规格数量</t>
    <phoneticPr fontId="1" type="noConversion"/>
  </si>
  <si>
    <t>同规格
数量</t>
    <phoneticPr fontId="1" type="noConversion"/>
  </si>
  <si>
    <r>
      <t>冷却塔
耗电量E</t>
    </r>
    <r>
      <rPr>
        <vertAlign val="subscript"/>
        <sz val="10.5"/>
        <color rgb="FF000000"/>
        <rFont val="宋体"/>
        <family val="3"/>
        <charset val="134"/>
      </rPr>
      <t>t</t>
    </r>
    <phoneticPr fontId="1" type="noConversion"/>
  </si>
  <si>
    <t>表D.2.3-2   水冷式电制冷机冷源系统组综合性能系数SCOP计算表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</si>
</sst>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_ 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.5"/>
      <color theme="1"/>
      <name val="宋体"/>
      <family val="2"/>
      <charset val="134"/>
      <scheme val="minor"/>
    </font>
    <font>
      <sz val="10.5"/>
      <color rgb="FF000000"/>
      <name val="宋体"/>
      <family val="3"/>
      <charset val="134"/>
    </font>
    <font>
      <vertAlign val="subscript"/>
      <sz val="10.5"/>
      <color rgb="FF000000"/>
      <name val="宋体"/>
      <family val="3"/>
      <charset val="134"/>
    </font>
    <font>
      <vertAlign val="superscript"/>
      <sz val="10.5"/>
      <color rgb="FF000000"/>
      <name val="宋体"/>
      <family val="3"/>
      <charset val="134"/>
    </font>
    <font>
      <sz val="10.5"/>
      <color rgb="FFFF0000"/>
      <name val="宋体"/>
      <family val="3"/>
      <charset val="134"/>
    </font>
    <font>
      <sz val="10"/>
      <color indexed="81"/>
      <name val="Tahoma"/>
      <family val="2"/>
    </font>
    <font>
      <sz val="10"/>
      <color indexed="81"/>
      <name val="宋体"/>
      <family val="3"/>
      <charset val="134"/>
    </font>
    <font>
      <sz val="10"/>
      <color indexed="81"/>
      <name val="宋体"/>
      <family val="3"/>
      <charset val="134"/>
      <scheme val="minor"/>
    </font>
    <font>
      <vertAlign val="superscript"/>
      <sz val="10"/>
      <color indexed="81"/>
      <name val="宋体"/>
      <family val="3"/>
      <charset val="134"/>
      <scheme val="minor"/>
    </font>
    <font>
      <vertAlign val="superscript"/>
      <sz val="10"/>
      <color indexed="81"/>
      <name val="Tahoma"/>
      <family val="2"/>
    </font>
    <font>
      <sz val="10.5"/>
      <color theme="1"/>
      <name val="宋体"/>
      <family val="3"/>
      <charset val="134"/>
      <scheme val="minor"/>
    </font>
    <font>
      <sz val="10.5"/>
      <color rgb="FF000000"/>
      <name val="宋体"/>
      <family val="3"/>
      <charset val="134"/>
      <scheme val="minor"/>
    </font>
    <font>
      <sz val="10.5"/>
      <color rgb="FFFF0000"/>
      <name val="宋体"/>
      <family val="2"/>
      <charset val="134"/>
      <scheme val="minor"/>
    </font>
    <font>
      <sz val="11"/>
      <color theme="3" tint="0.39997558519241921"/>
      <name val="宋体"/>
      <family val="3"/>
      <charset val="134"/>
      <scheme val="minor"/>
    </font>
    <font>
      <sz val="12"/>
      <color theme="1"/>
      <name val="黑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>
      <alignment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0" xfId="0" applyFont="1">
      <alignment vertical="center"/>
    </xf>
    <xf numFmtId="0" fontId="14" fillId="3" borderId="1" xfId="0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7"/>
  <sheetViews>
    <sheetView tabSelected="1" workbookViewId="0">
      <selection activeCell="N7" sqref="N7"/>
    </sheetView>
  </sheetViews>
  <sheetFormatPr defaultRowHeight="13.5"/>
  <cols>
    <col min="1" max="1" width="18.125" customWidth="1"/>
    <col min="2" max="2" width="8.625" customWidth="1"/>
    <col min="5" max="5" width="10.125" customWidth="1"/>
    <col min="6" max="6" width="12" customWidth="1"/>
    <col min="7" max="7" width="9.5" customWidth="1"/>
    <col min="12" max="13" width="10" customWidth="1"/>
  </cols>
  <sheetData>
    <row r="1" spans="1:14" ht="21" customHeight="1">
      <c r="A1" s="46" t="s">
        <v>40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1"/>
    </row>
    <row r="2" spans="1:14" ht="18" customHeight="1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1"/>
    </row>
    <row r="3" spans="1:14" ht="18" customHeight="1">
      <c r="A3" s="34" t="s">
        <v>1</v>
      </c>
      <c r="B3" s="34"/>
      <c r="C3" s="34"/>
      <c r="D3" s="34"/>
      <c r="E3" s="34" t="s">
        <v>2</v>
      </c>
      <c r="F3" s="34"/>
      <c r="G3" s="34"/>
      <c r="H3" s="34"/>
      <c r="I3" s="44" t="s">
        <v>39</v>
      </c>
      <c r="J3" s="44" t="s">
        <v>29</v>
      </c>
      <c r="K3" s="44" t="s">
        <v>30</v>
      </c>
      <c r="L3" s="36" t="s">
        <v>27</v>
      </c>
    </row>
    <row r="4" spans="1:14" ht="18" customHeight="1">
      <c r="A4" s="34" t="s">
        <v>3</v>
      </c>
      <c r="B4" s="11" t="s">
        <v>11</v>
      </c>
      <c r="C4" s="11" t="s">
        <v>4</v>
      </c>
      <c r="D4" s="11" t="s">
        <v>12</v>
      </c>
      <c r="E4" s="11" t="s">
        <v>5</v>
      </c>
      <c r="F4" s="13" t="s">
        <v>14</v>
      </c>
      <c r="G4" s="11" t="s">
        <v>13</v>
      </c>
      <c r="H4" s="11" t="s">
        <v>15</v>
      </c>
      <c r="I4" s="45"/>
      <c r="J4" s="45"/>
      <c r="K4" s="45"/>
      <c r="L4" s="36"/>
    </row>
    <row r="5" spans="1:14" ht="18" customHeight="1">
      <c r="A5" s="34"/>
      <c r="B5" s="12" t="s">
        <v>6</v>
      </c>
      <c r="C5" s="12" t="s">
        <v>7</v>
      </c>
      <c r="D5" s="12" t="s">
        <v>6</v>
      </c>
      <c r="E5" s="12" t="s">
        <v>16</v>
      </c>
      <c r="F5" s="27" t="s">
        <v>36</v>
      </c>
      <c r="G5" s="12" t="s">
        <v>7</v>
      </c>
      <c r="H5" s="11" t="s">
        <v>6</v>
      </c>
      <c r="I5" s="11" t="s">
        <v>6</v>
      </c>
      <c r="J5" s="12" t="s">
        <v>7</v>
      </c>
      <c r="K5" s="11" t="s">
        <v>7</v>
      </c>
      <c r="L5" s="19" t="s">
        <v>28</v>
      </c>
    </row>
    <row r="6" spans="1:14" ht="18" customHeight="1">
      <c r="A6" s="11" t="s">
        <v>21</v>
      </c>
      <c r="B6" s="6">
        <v>20</v>
      </c>
      <c r="C6" s="3">
        <v>3</v>
      </c>
      <c r="D6" s="18">
        <f>IF(OR(B6="",C6=""),0,B6/C6)</f>
        <v>6.666666666666667</v>
      </c>
      <c r="E6" s="7">
        <v>5</v>
      </c>
      <c r="F6" s="5">
        <v>30</v>
      </c>
      <c r="G6" s="3">
        <v>0.7</v>
      </c>
      <c r="H6" s="14">
        <f>IF(OR(E6="",F6="",G6=""),0,0.003096*E6*F6/G6)</f>
        <v>0.66342857142857148</v>
      </c>
      <c r="I6" s="3">
        <v>0</v>
      </c>
      <c r="J6" s="9">
        <f>IF(SUM(D6,H6:I6)=0,0,B6/SUM(D6,H6:I6))</f>
        <v>2.7284775095496712</v>
      </c>
      <c r="K6" s="10">
        <f>IF(A6="",0,IF(A6="涡旋式冷水机组",3.5,IF(A6="螺杆式冷水机组",IF(B6&lt;528,4.1,IF(B6&lt;=1163,4.4,4.6)),IF(A6="离心式定频冷水机组",IF(B6&lt;1163,4.5,IF(B6&lt;2110,4.7,4.8)),IF(A6="离心式变频冷水机组",IF(B6&lt;1163,4.3,IF(B6&lt;2110,4.5,4.6)),IF(A6="离心式双工况冷水机组",IF(B6&lt;1163,4.1,IF(B6&lt;2110,4.3,4.4)),IF(A6="不接风管单元式机组",IF(B6&lt;14,3,2.9),IF(A6="接风管单元式机组",IF(B6&lt;14,2.8,2.7)))))))))</f>
        <v>2.7</v>
      </c>
      <c r="L6" s="10" t="str">
        <f>IF(A6&lt;&gt;"",IF(J6&gt;=K6,"符合要求","不符合要求"),"")</f>
        <v>符合要求</v>
      </c>
    </row>
    <row r="7" spans="1:14" ht="18" customHeight="1">
      <c r="A7" s="11"/>
      <c r="B7" s="2"/>
      <c r="C7" s="3"/>
      <c r="D7" s="14">
        <f>IF(OR(B7="",C7=""),0,B7/C7)</f>
        <v>0</v>
      </c>
      <c r="E7" s="7"/>
      <c r="F7" s="15"/>
      <c r="G7" s="3"/>
      <c r="H7" s="18">
        <f t="shared" ref="H7:H8" si="0">IF(OR(E7="",F7="",G7=""),0,0.003096*E7*F7/G7)</f>
        <v>0</v>
      </c>
      <c r="I7" s="3"/>
      <c r="J7" s="9">
        <f t="shared" ref="J7:J8" si="1">IF(SUM(D7,H7:I7)=0,0,B7/SUM(D7,H7:I7))</f>
        <v>0</v>
      </c>
      <c r="K7" s="10">
        <f>IF(A7="",0,IF(A7="涡旋式冷水机组",3.5,IF(A7="螺杆式冷水机组",IF(B7&lt;528,4.1,IF(B7&lt;=1163,4.4,4.6)),IF(A7="离心式定频冷水机组",IF(B7&lt;1163,4.5,IF(B7&lt;2110,4.7,4.8)),IF(A7="离心式变频冷水机组",IF(B7&lt;1163,4.3,IF(B7&lt;2110,4.5,4.6)),IF(A7="离心式双工况冷水机组",IF(B7&lt;1163,4.1,IF(B7&lt;2110,4.3,4.4)),IF(A7="不接风管单元式机组",IF(B7&lt;14,3,2.9),IF(A7="接风管单元式机组",IF(B7&lt;14,2.8,2.7)))))))))</f>
        <v>0</v>
      </c>
      <c r="L7" s="10" t="str">
        <f t="shared" ref="L7:L8" si="2">IF(A7&lt;&gt;"",IF(J7&gt;=K7,"符合要求","不符合要求"),"")</f>
        <v/>
      </c>
      <c r="N7" s="30"/>
    </row>
    <row r="8" spans="1:14" ht="18" customHeight="1">
      <c r="A8" s="11"/>
      <c r="B8" s="2"/>
      <c r="C8" s="3"/>
      <c r="D8" s="18">
        <f>IF(OR(B8="",C8=""),0,B8/C8)</f>
        <v>0</v>
      </c>
      <c r="E8" s="7"/>
      <c r="F8" s="15"/>
      <c r="G8" s="3"/>
      <c r="H8" s="18">
        <f t="shared" si="0"/>
        <v>0</v>
      </c>
      <c r="I8" s="3"/>
      <c r="J8" s="9">
        <f t="shared" si="1"/>
        <v>0</v>
      </c>
      <c r="K8" s="10">
        <f>IF(A8="",0,IF(A8="涡旋式冷水机组",3.5,IF(A8="螺杆式冷水机组",IF(B8&lt;528,4.1,IF(B8&lt;=1163,4.4,4.6)),IF(A8="离心式定频冷水机组",IF(B8&lt;1163,4.5,IF(B8&lt;2110,4.7,4.8)),IF(A8="离心式变频冷水机组",IF(B8&lt;1163,4.3,IF(B8&lt;2110,4.5,4.6)),IF(A8="离心式双工况冷水机组",IF(B8&lt;1163,4.1,IF(B8&lt;2110,4.3,4.4)),IF(A8="不接风管单元式机组",IF(B8&lt;14,3,2.9),IF(A8="接风管单元式机组",IF(B8&lt;14,2.8,2.7)))))))))</f>
        <v>0</v>
      </c>
      <c r="L8" s="10" t="str">
        <f t="shared" si="2"/>
        <v/>
      </c>
    </row>
    <row r="9" spans="1:14" ht="18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4" ht="18" customHeight="1">
      <c r="A10" s="43" t="s">
        <v>8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</row>
    <row r="11" spans="1:14" ht="18" customHeight="1">
      <c r="A11" s="34" t="s">
        <v>1</v>
      </c>
      <c r="B11" s="34"/>
      <c r="C11" s="34"/>
      <c r="D11" s="34"/>
      <c r="E11" s="34"/>
      <c r="F11" s="34"/>
      <c r="G11" s="34"/>
      <c r="H11" s="34"/>
      <c r="I11" s="34" t="s">
        <v>2</v>
      </c>
      <c r="J11" s="34"/>
      <c r="K11" s="34"/>
      <c r="L11" s="34"/>
      <c r="M11" s="34"/>
    </row>
    <row r="12" spans="1:14" ht="30.75" customHeight="1">
      <c r="A12" s="34" t="s">
        <v>3</v>
      </c>
      <c r="B12" s="20" t="s">
        <v>31</v>
      </c>
      <c r="C12" s="26" t="s">
        <v>38</v>
      </c>
      <c r="D12" s="22" t="s">
        <v>32</v>
      </c>
      <c r="E12" s="20" t="s">
        <v>4</v>
      </c>
      <c r="F12" s="20" t="s">
        <v>12</v>
      </c>
      <c r="G12" s="20" t="s">
        <v>22</v>
      </c>
      <c r="H12" s="21" t="s">
        <v>17</v>
      </c>
      <c r="I12" s="16" t="s">
        <v>5</v>
      </c>
      <c r="J12" s="16" t="s">
        <v>9</v>
      </c>
      <c r="K12" s="16" t="s">
        <v>13</v>
      </c>
      <c r="L12" s="26" t="s">
        <v>37</v>
      </c>
      <c r="M12" s="16" t="s">
        <v>15</v>
      </c>
    </row>
    <row r="13" spans="1:14" ht="18" customHeight="1">
      <c r="A13" s="34"/>
      <c r="B13" s="21" t="s">
        <v>6</v>
      </c>
      <c r="C13" s="21" t="s">
        <v>33</v>
      </c>
      <c r="D13" s="24" t="s">
        <v>23</v>
      </c>
      <c r="E13" s="21" t="s">
        <v>7</v>
      </c>
      <c r="F13" s="21" t="s">
        <v>6</v>
      </c>
      <c r="G13" s="21" t="s">
        <v>7</v>
      </c>
      <c r="H13" s="21" t="s">
        <v>7</v>
      </c>
      <c r="I13" s="17" t="s">
        <v>16</v>
      </c>
      <c r="J13" s="16" t="s">
        <v>10</v>
      </c>
      <c r="K13" s="17" t="s">
        <v>7</v>
      </c>
      <c r="L13" s="20" t="s">
        <v>34</v>
      </c>
      <c r="M13" s="16" t="s">
        <v>6</v>
      </c>
    </row>
    <row r="14" spans="1:14" ht="18" customHeight="1">
      <c r="A14" s="20" t="s">
        <v>35</v>
      </c>
      <c r="B14" s="17">
        <v>600</v>
      </c>
      <c r="C14" s="4">
        <v>1</v>
      </c>
      <c r="D14" s="8">
        <f>IF(OR(B14="",C14=""),0,B14*C14)</f>
        <v>600</v>
      </c>
      <c r="E14" s="28">
        <v>5.3</v>
      </c>
      <c r="F14" s="18">
        <f>IF(E14="",0,D14/E14)</f>
        <v>113.20754716981132</v>
      </c>
      <c r="G14" s="10">
        <f>IF(A14="",0,IF(A14="涡旋式冷水机组",3.5,IF(A14="螺杆式冷水机组",IF(B14&lt;528,4.1,IF(B14&lt;=1163,4.4,4.6)),IF(A14="离心式定频冷水机组",IF(B14&lt;1163,4.5,IF(B14&lt;2110,4.7,4.8)),IF(A14="离心式变频冷水机组",IF(B14&lt;1163,4.3,IF(B14&lt;2110,4.5,4.6)),IF(A14="离心式双工况冷水机组",IF(B14&lt;1163,4.1,IF(B14&lt;2110,4.3,4.4)),IF(A14="不接风管单元式机组",IF(B14&lt;14,3,2.9),IF(A14="接风管单元式机组",IF(B14&lt;14,2.8,2.7)))))))))</f>
        <v>4.4000000000000004</v>
      </c>
      <c r="H14" s="25">
        <f>D14*G14</f>
        <v>2640</v>
      </c>
      <c r="I14" s="16">
        <v>130</v>
      </c>
      <c r="J14" s="16">
        <v>20</v>
      </c>
      <c r="K14" s="3">
        <v>0.69</v>
      </c>
      <c r="L14" s="16">
        <v>1</v>
      </c>
      <c r="M14" s="18">
        <f>IF(L14="",0,0.003096*I14*J14*L14/K14)</f>
        <v>11.666086956521736</v>
      </c>
    </row>
    <row r="15" spans="1:14" ht="18" customHeight="1">
      <c r="A15" s="20" t="s">
        <v>35</v>
      </c>
      <c r="B15" s="17">
        <v>600</v>
      </c>
      <c r="C15" s="4">
        <v>2</v>
      </c>
      <c r="D15" s="8">
        <f t="shared" ref="D15:D18" si="3">IF(OR(B15="",C15=""),0,B15*C15)</f>
        <v>1200</v>
      </c>
      <c r="E15" s="28">
        <v>5.3</v>
      </c>
      <c r="F15" s="18">
        <f t="shared" ref="F15:F18" si="4">IF(E15="",0,D15/E15)</f>
        <v>226.41509433962264</v>
      </c>
      <c r="G15" s="10">
        <f t="shared" ref="G15:G18" si="5">IF(A15="",0,IF(A15="涡旋式冷水机组",3.5,IF(A15="螺杆式冷水机组",IF(B15&lt;528,4.1,IF(B15&lt;=1163,4.4,4.6)),IF(A15="离心式定频冷水机组",IF(B15&lt;1163,4.5,IF(B15&lt;2110,4.7,4.8)),IF(A15="离心式变频冷水机组",IF(B15&lt;1163,4.3,IF(B15&lt;2110,4.5,4.6)),IF(A15="离心式双工况冷水机组",IF(B15&lt;1163,4.1,IF(B15&lt;2110,4.3,4.4)),IF(A15="不接风管单元式机组",IF(B15&lt;14,3,2.9),IF(A15="接风管单元式机组",IF(B15&lt;14,2.8,2.7)))))))))</f>
        <v>4.4000000000000004</v>
      </c>
      <c r="H15" s="25">
        <f t="shared" ref="H15:H18" si="6">D15*G15</f>
        <v>5280</v>
      </c>
      <c r="I15" s="17">
        <v>130</v>
      </c>
      <c r="J15" s="16">
        <v>20</v>
      </c>
      <c r="K15" s="3">
        <v>0.69</v>
      </c>
      <c r="L15" s="16">
        <v>2</v>
      </c>
      <c r="M15" s="23">
        <f t="shared" ref="M15:M18" si="7">IF(L15="",0,0.003096*I15*J15*L15/K15)</f>
        <v>23.332173913043473</v>
      </c>
    </row>
    <row r="16" spans="1:14" ht="18" customHeight="1">
      <c r="A16" s="20" t="s">
        <v>35</v>
      </c>
      <c r="B16" s="17">
        <v>600</v>
      </c>
      <c r="C16" s="4">
        <v>2</v>
      </c>
      <c r="D16" s="8">
        <f t="shared" si="3"/>
        <v>1200</v>
      </c>
      <c r="E16" s="28">
        <v>5.3</v>
      </c>
      <c r="F16" s="18">
        <f t="shared" si="4"/>
        <v>226.41509433962264</v>
      </c>
      <c r="G16" s="10">
        <f t="shared" si="5"/>
        <v>4.4000000000000004</v>
      </c>
      <c r="H16" s="25">
        <f t="shared" si="6"/>
        <v>5280</v>
      </c>
      <c r="I16" s="17">
        <v>130</v>
      </c>
      <c r="J16" s="16">
        <v>20</v>
      </c>
      <c r="K16" s="3">
        <v>0.69</v>
      </c>
      <c r="L16" s="16">
        <v>2</v>
      </c>
      <c r="M16" s="23">
        <f t="shared" si="7"/>
        <v>23.332173913043473</v>
      </c>
    </row>
    <row r="17" spans="1:13" ht="18" customHeight="1">
      <c r="A17" s="16"/>
      <c r="B17" s="17"/>
      <c r="C17" s="4"/>
      <c r="D17" s="8">
        <f>IF(OR(B17="",C17=""),0,B17*C17)</f>
        <v>0</v>
      </c>
      <c r="E17" s="28"/>
      <c r="F17" s="18">
        <f t="shared" si="4"/>
        <v>0</v>
      </c>
      <c r="G17" s="10">
        <f t="shared" si="5"/>
        <v>0</v>
      </c>
      <c r="H17" s="25">
        <f t="shared" si="6"/>
        <v>0</v>
      </c>
      <c r="I17" s="17"/>
      <c r="J17" s="16"/>
      <c r="K17" s="3"/>
      <c r="L17" s="16"/>
      <c r="M17" s="23">
        <f t="shared" si="7"/>
        <v>0</v>
      </c>
    </row>
    <row r="18" spans="1:13" ht="18" customHeight="1">
      <c r="A18" s="16"/>
      <c r="B18" s="17"/>
      <c r="C18" s="4"/>
      <c r="D18" s="8">
        <f t="shared" si="3"/>
        <v>0</v>
      </c>
      <c r="E18" s="29"/>
      <c r="F18" s="18">
        <f t="shared" si="4"/>
        <v>0</v>
      </c>
      <c r="G18" s="10">
        <f t="shared" si="5"/>
        <v>0</v>
      </c>
      <c r="H18" s="25">
        <f t="shared" si="6"/>
        <v>0</v>
      </c>
      <c r="I18" s="17"/>
      <c r="J18" s="16"/>
      <c r="K18" s="3"/>
      <c r="L18" s="16"/>
      <c r="M18" s="23">
        <f t="shared" si="7"/>
        <v>0</v>
      </c>
    </row>
    <row r="19" spans="1:13" ht="25.5" customHeight="1">
      <c r="A19" s="34" t="s">
        <v>24</v>
      </c>
      <c r="B19" s="35">
        <f>SUM(D14:D18)</f>
        <v>3000</v>
      </c>
      <c r="C19" s="34" t="s">
        <v>18</v>
      </c>
      <c r="D19" s="37">
        <f>SUM(F14:F18)</f>
        <v>566.03773584905662</v>
      </c>
      <c r="E19" s="34" t="s">
        <v>25</v>
      </c>
      <c r="F19" s="32">
        <f>SUM(M14:M18)</f>
        <v>58.330434782608677</v>
      </c>
      <c r="G19" s="36" t="s">
        <v>26</v>
      </c>
      <c r="H19" s="38">
        <v>15</v>
      </c>
      <c r="I19" s="41" t="s">
        <v>19</v>
      </c>
      <c r="J19" s="40">
        <f>B19/SUM(D19,F19,H19)</f>
        <v>4.6921322295980783</v>
      </c>
      <c r="K19" s="34" t="s">
        <v>20</v>
      </c>
      <c r="L19" s="40">
        <f>SUM(H14:H18)/B19</f>
        <v>4.4000000000000004</v>
      </c>
      <c r="M19" s="31" t="str">
        <f>IF(J19&gt;=L19,"符合要求","不符合要求")</f>
        <v>符合要求</v>
      </c>
    </row>
    <row r="20" spans="1:13" ht="18" customHeight="1">
      <c r="A20" s="34"/>
      <c r="B20" s="35"/>
      <c r="C20" s="34"/>
      <c r="D20" s="35"/>
      <c r="E20" s="34"/>
      <c r="F20" s="33"/>
      <c r="G20" s="36"/>
      <c r="H20" s="39"/>
      <c r="I20" s="42"/>
      <c r="J20" s="40"/>
      <c r="K20" s="34"/>
      <c r="L20" s="40"/>
      <c r="M20" s="31"/>
    </row>
    <row r="21" spans="1:13" ht="18" customHeight="1"/>
    <row r="22" spans="1:13" ht="18" customHeight="1"/>
    <row r="23" spans="1:13" ht="18" customHeight="1"/>
    <row r="24" spans="1:13" ht="18" customHeight="1"/>
    <row r="25" spans="1:13" ht="18" customHeight="1"/>
    <row r="26" spans="1:13" ht="18" customHeight="1"/>
    <row r="27" spans="1:13" ht="18" customHeight="1"/>
    <row r="28" spans="1:13" ht="18" customHeight="1"/>
    <row r="29" spans="1:13" ht="18" customHeight="1"/>
    <row r="30" spans="1:13" ht="18" customHeight="1"/>
    <row r="31" spans="1:13" ht="18" customHeight="1"/>
    <row r="32" spans="1:13" ht="18" customHeight="1"/>
    <row r="33" ht="18" customHeight="1"/>
    <row r="34" ht="18" customHeight="1"/>
    <row r="35" ht="18" customHeight="1"/>
    <row r="36" ht="18" customHeight="1"/>
    <row r="37" ht="18" customHeight="1"/>
  </sheetData>
  <mergeCells count="26">
    <mergeCell ref="A1:K1"/>
    <mergeCell ref="A12:A13"/>
    <mergeCell ref="A2:K2"/>
    <mergeCell ref="E3:H3"/>
    <mergeCell ref="I11:M11"/>
    <mergeCell ref="L3:L4"/>
    <mergeCell ref="I3:I4"/>
    <mergeCell ref="J3:J4"/>
    <mergeCell ref="K3:K4"/>
    <mergeCell ref="A11:H11"/>
    <mergeCell ref="A3:D3"/>
    <mergeCell ref="A4:A5"/>
    <mergeCell ref="A10:M10"/>
    <mergeCell ref="A19:A20"/>
    <mergeCell ref="H19:H20"/>
    <mergeCell ref="L19:L20"/>
    <mergeCell ref="E19:E20"/>
    <mergeCell ref="J19:J20"/>
    <mergeCell ref="K19:K20"/>
    <mergeCell ref="I19:I20"/>
    <mergeCell ref="M19:M20"/>
    <mergeCell ref="F19:F20"/>
    <mergeCell ref="C19:C20"/>
    <mergeCell ref="B19:B20"/>
    <mergeCell ref="G19:G20"/>
    <mergeCell ref="D19:D20"/>
  </mergeCells>
  <phoneticPr fontId="1" type="noConversion"/>
  <dataValidations count="1">
    <dataValidation type="list" allowBlank="1" showInputMessage="1" showErrorMessage="1" sqref="A6:A8 A14:A18">
      <formula1>"涡旋式冷水机组,螺杆式冷水机组,离心式定频冷水机组,离心式变频冷水机组,离心式双工况冷水机组,不接风管单元式机组,接风管单元式机组"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水冷式电制冷</vt:lpstr>
    </vt:vector>
  </TitlesOfParts>
  <Company>WwW.YlmF.CoM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贺克瑾</dc:creator>
  <cp:lastModifiedBy>hekj_1476</cp:lastModifiedBy>
  <dcterms:created xsi:type="dcterms:W3CDTF">2014-02-12T06:04:53Z</dcterms:created>
  <dcterms:modified xsi:type="dcterms:W3CDTF">2015-07-08T04:04:09Z</dcterms:modified>
</cp:coreProperties>
</file>