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 firstSheet="1"/>
  </bookViews>
  <sheets>
    <sheet name="全寿命周期年碳排放" sheetId="1" r:id="rId1"/>
    <sheet name="运行阶段年碳排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<sst xmlns="http://schemas.openxmlformats.org/spreadsheetml/2006/main" count="334" uniqueCount="100">
  <si>
    <t>工况</t>
  </si>
  <si>
    <t>类别</t>
  </si>
  <si>
    <r>
      <rPr>
        <sz val="11"/>
        <color theme="1"/>
        <rFont val="宋体"/>
        <charset val="134"/>
      </rPr>
      <t>年碳排放量</t>
    </r>
    <r>
      <rPr>
        <sz val="11"/>
        <color theme="1"/>
        <rFont val="Times New Roman"/>
        <charset val="134"/>
      </rPr>
      <t>(tCO2/a)</t>
    </r>
  </si>
  <si>
    <t>原系统</t>
  </si>
  <si>
    <t>建筑材料生产</t>
  </si>
  <si>
    <t>建筑材料运输</t>
  </si>
  <si>
    <t>-</t>
  </si>
  <si>
    <t>建筑材料生产、运输等碳排放</t>
  </si>
  <si>
    <t>运行碳排放</t>
  </si>
  <si>
    <t>碳汇</t>
  </si>
  <si>
    <t>总计</t>
  </si>
  <si>
    <t>建筑建造</t>
  </si>
  <si>
    <t>建筑拆除</t>
  </si>
  <si>
    <t>优化围护结构</t>
  </si>
  <si>
    <t>建筑运行</t>
  </si>
  <si>
    <t>采用湖水源热泵</t>
  </si>
  <si>
    <t>独立温湿度控制</t>
  </si>
  <si>
    <t>合计</t>
  </si>
  <si>
    <t>铺设光伏</t>
  </si>
  <si>
    <t>单位(tCO2/年)</t>
  </si>
  <si>
    <t xml:space="preserve">       参数类型
运行工况</t>
  </si>
  <si>
    <t>空调年运行碳排放</t>
  </si>
  <si>
    <t>照明等其他年碳排放</t>
  </si>
  <si>
    <t>化石能源碳排放</t>
  </si>
  <si>
    <t>总年碳排放</t>
  </si>
  <si>
    <t>减排率（%）</t>
  </si>
  <si>
    <t>能耗(kWh/㎡)</t>
  </si>
  <si>
    <t>年均能耗(kWh/㎡)</t>
  </si>
  <si>
    <t>节能率（%）</t>
  </si>
  <si>
    <t>电力</t>
  </si>
  <si>
    <t>耗电(kWh/㎡)</t>
  </si>
  <si>
    <t>碳排放因子(kgCO2/kWh)</t>
  </si>
  <si>
    <r>
      <rPr>
        <sz val="10.5"/>
        <color theme="1"/>
        <rFont val="宋体"/>
        <charset val="134"/>
      </rPr>
      <t>碳排放量</t>
    </r>
    <r>
      <rPr>
        <sz val="10.5"/>
        <color theme="1"/>
        <rFont val="Times New Roman"/>
        <charset val="134"/>
      </rPr>
      <t>(tCO2)</t>
    </r>
  </si>
  <si>
    <t>分项能耗</t>
  </si>
  <si>
    <t>分项碳排放</t>
  </si>
  <si>
    <t>空调</t>
  </si>
  <si>
    <t>供冷(Ec)</t>
  </si>
  <si>
    <t>中央冷源</t>
  </si>
  <si>
    <t>冷却水泵</t>
  </si>
  <si>
    <t>冷冻水泵</t>
  </si>
  <si>
    <r>
      <rPr>
        <sz val="10.5"/>
        <color theme="1"/>
        <rFont val="宋体"/>
        <charset val="134"/>
      </rPr>
      <t>冷却</t>
    </r>
    <r>
      <rPr>
        <sz val="10.5"/>
        <color theme="1"/>
        <rFont val="宋体"/>
        <charset val="134"/>
      </rPr>
      <t>塔</t>
    </r>
  </si>
  <si>
    <r>
      <rPr>
        <sz val="10.5"/>
        <color theme="1"/>
        <rFont val="宋体"/>
        <charset val="134"/>
      </rPr>
      <t>多联机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单元式空调</t>
    </r>
  </si>
  <si>
    <t>供冷合计</t>
  </si>
  <si>
    <t>供暖(Eh)</t>
  </si>
  <si>
    <t>中央热源</t>
  </si>
  <si>
    <t>供暖水泵</t>
  </si>
  <si>
    <r>
      <rPr>
        <sz val="10.5"/>
        <color theme="1"/>
        <rFont val="宋体"/>
        <charset val="134"/>
      </rPr>
      <t>热源侧</t>
    </r>
    <r>
      <rPr>
        <sz val="10.5"/>
        <color theme="1"/>
        <rFont val="宋体"/>
        <charset val="134"/>
      </rPr>
      <t>水泵</t>
    </r>
  </si>
  <si>
    <r>
      <rPr>
        <sz val="10.5"/>
        <color theme="1"/>
        <rFont val="宋体"/>
        <charset val="134"/>
      </rPr>
      <t>多联机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单元式热泵</t>
    </r>
  </si>
  <si>
    <t>供暖合计</t>
  </si>
  <si>
    <t>空调风机(Ef)</t>
  </si>
  <si>
    <t>新排风</t>
  </si>
  <si>
    <t>风机盘管</t>
  </si>
  <si>
    <t>全空气系统</t>
  </si>
  <si>
    <t>风机合计</t>
  </si>
  <si>
    <t>其他</t>
  </si>
  <si>
    <t>照明</t>
  </si>
  <si>
    <r>
      <rPr>
        <sz val="10.5"/>
        <color theme="1"/>
        <rFont val="宋体"/>
        <charset val="134"/>
      </rPr>
      <t>插座</t>
    </r>
    <r>
      <rPr>
        <sz val="10.5"/>
        <color theme="1"/>
        <rFont val="宋体"/>
        <charset val="134"/>
      </rPr>
      <t>设备</t>
    </r>
  </si>
  <si>
    <r>
      <rPr>
        <sz val="10.5"/>
        <color theme="1"/>
        <rFont val="宋体"/>
        <charset val="134"/>
      </rPr>
      <t>其他</t>
    </r>
    <r>
      <rPr>
        <sz val="10.5"/>
        <color theme="1"/>
        <rFont val="Times New Roman"/>
        <charset val="134"/>
      </rPr>
      <t>(Eo)</t>
    </r>
  </si>
  <si>
    <t>电梯</t>
  </si>
  <si>
    <t>排风机</t>
  </si>
  <si>
    <r>
      <rPr>
        <sz val="10.5"/>
        <color theme="1"/>
        <rFont val="宋体"/>
        <charset val="134"/>
      </rPr>
      <t>生活热水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扣减</t>
    </r>
    <r>
      <rPr>
        <sz val="10.5"/>
        <color theme="1"/>
        <rFont val="宋体"/>
        <charset val="134"/>
      </rPr>
      <t>了太阳能</t>
    </r>
    <r>
      <rPr>
        <sz val="10.5"/>
        <color theme="1"/>
        <rFont val="Times New Roman"/>
        <charset val="134"/>
      </rPr>
      <t>)</t>
    </r>
  </si>
  <si>
    <t>其他设备</t>
  </si>
  <si>
    <t>不可再生能源</t>
  </si>
  <si>
    <r>
      <rPr>
        <sz val="10.5"/>
        <color theme="1"/>
        <rFont val="宋体"/>
        <charset val="134"/>
      </rPr>
      <t>化石</t>
    </r>
    <r>
      <rPr>
        <sz val="10.5"/>
        <color theme="1"/>
        <rFont val="宋体"/>
        <charset val="134"/>
      </rPr>
      <t>燃料</t>
    </r>
  </si>
  <si>
    <t>所属类别</t>
  </si>
  <si>
    <t>消耗量(kWh/㎡)</t>
  </si>
  <si>
    <r>
      <rPr>
        <sz val="10.5"/>
        <color theme="1"/>
        <rFont val="宋体"/>
        <charset val="134"/>
      </rPr>
      <t>碳</t>
    </r>
    <r>
      <rPr>
        <sz val="10.5"/>
        <color theme="1"/>
        <rFont val="宋体"/>
        <charset val="134"/>
      </rPr>
      <t>排放因子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tCO2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Times New Roman"/>
        <charset val="134"/>
      </rPr>
      <t>TJ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</si>
  <si>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宋体"/>
        <charset val="134"/>
      </rPr>
      <t>碳排放量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tCO2</t>
    </r>
    <r>
      <rPr>
        <sz val="10.5"/>
        <color theme="1"/>
        <rFont val="Times New Roman"/>
        <charset val="134"/>
      </rPr>
      <t>)</t>
    </r>
  </si>
  <si>
    <t>燃气</t>
  </si>
  <si>
    <r>
      <rPr>
        <sz val="10.5"/>
        <color theme="1"/>
        <rFont val="宋体"/>
        <charset val="134"/>
      </rPr>
      <t>供暖</t>
    </r>
    <r>
      <rPr>
        <sz val="10.5"/>
        <color theme="1"/>
        <rFont val="Times New Roman"/>
        <charset val="134"/>
      </rPr>
      <t>:</t>
    </r>
    <r>
      <rPr>
        <sz val="10.5"/>
        <color theme="1"/>
        <rFont val="宋体"/>
        <charset val="134"/>
      </rPr>
      <t>：热源锅炉</t>
    </r>
  </si>
  <si>
    <r>
      <rPr>
        <sz val="10.5"/>
        <color theme="1"/>
        <rFont val="宋体"/>
        <charset val="134"/>
      </rPr>
      <t>消耗</t>
    </r>
    <r>
      <rPr>
        <sz val="10.5"/>
        <color theme="1"/>
        <rFont val="宋体"/>
        <charset val="134"/>
      </rPr>
      <t>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kg</t>
    </r>
    <r>
      <rPr>
        <sz val="10.5"/>
        <color theme="1"/>
        <rFont val="Times New Roman"/>
        <charset val="134"/>
      </rPr>
      <t>)</t>
    </r>
  </si>
  <si>
    <t>制冷剂</t>
  </si>
  <si>
    <t>供冷</t>
  </si>
  <si>
    <t>可再生能源</t>
  </si>
  <si>
    <t>可再生</t>
  </si>
  <si>
    <r>
      <rPr>
        <sz val="10.5"/>
        <color theme="1"/>
        <rFont val="宋体"/>
        <charset val="134"/>
      </rPr>
      <t>供电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kWh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㎡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</si>
  <si>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宋体"/>
        <charset val="134"/>
      </rPr>
      <t>碳排放</t>
    </r>
    <r>
      <rPr>
        <sz val="10.5"/>
        <color theme="1"/>
        <rFont val="宋体"/>
        <charset val="134"/>
      </rPr>
      <t>因子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kgCO2/kWh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</si>
  <si>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宋体"/>
        <charset val="134"/>
      </rPr>
      <t>碳减排量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tCO2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</si>
  <si>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宋体"/>
        <charset val="134"/>
      </rPr>
      <t>可再生能源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Er)</t>
    </r>
  </si>
  <si>
    <r>
      <rPr>
        <sz val="10.5"/>
        <color theme="1"/>
        <rFont val="宋体"/>
        <charset val="134"/>
      </rPr>
      <t>光伏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Ep)</t>
    </r>
  </si>
  <si>
    <r>
      <rPr>
        <sz val="10.5"/>
        <color theme="1"/>
        <rFont val="宋体"/>
        <charset val="134"/>
      </rPr>
      <t>风力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Ew</t>
    </r>
    <r>
      <rPr>
        <sz val="10.5"/>
        <color theme="1"/>
        <rFont val="Times New Roman"/>
        <charset val="134"/>
      </rPr>
      <t>)</t>
    </r>
  </si>
  <si>
    <t>建筑运行碳排放合计</t>
  </si>
  <si>
    <t>耗电</t>
  </si>
  <si>
    <r>
      <rPr>
        <sz val="10.5"/>
        <color theme="1"/>
        <rFont val="宋体"/>
        <charset val="134"/>
      </rPr>
      <t>碳排放</t>
    </r>
    <r>
      <rPr>
        <sz val="10.5"/>
        <color theme="1"/>
        <rFont val="宋体"/>
        <charset val="134"/>
      </rPr>
      <t>因子</t>
    </r>
  </si>
  <si>
    <r>
      <rPr>
        <sz val="10.5"/>
        <color theme="1"/>
        <rFont val="宋体"/>
        <charset val="134"/>
      </rPr>
      <t>碳排放量</t>
    </r>
    <r>
      <rPr>
        <sz val="10.5"/>
        <color theme="1"/>
        <rFont val="Times New Roman"/>
        <charset val="134"/>
      </rPr>
      <t>(t</t>
    </r>
    <r>
      <rPr>
        <sz val="10.5"/>
        <color theme="1"/>
        <rFont val="Times New Roman"/>
        <charset val="134"/>
      </rPr>
      <t>CO2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</si>
  <si>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(kWh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㎡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</si>
  <si>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(</t>
    </r>
    <r>
      <rPr>
        <sz val="10.5"/>
        <color theme="1"/>
        <rFont val="Times New Roman"/>
        <charset val="134"/>
      </rPr>
      <t>kgCO2/kWh</t>
    </r>
    <r>
      <rPr>
        <sz val="10.5"/>
        <color theme="1"/>
        <rFont val="Times New Roman"/>
        <charset val="134"/>
      </rPr>
      <t>)</t>
    </r>
  </si>
  <si>
    <t>冷却塔</t>
  </si>
  <si>
    <t>热源侧水泵</t>
  </si>
  <si>
    <r>
      <rPr>
        <sz val="10.5"/>
        <color rgb="FF000000"/>
        <rFont val="宋体"/>
        <charset val="134"/>
      </rPr>
      <t>照明电耗</t>
    </r>
    <r>
      <rPr>
        <sz val="10.5"/>
        <color rgb="FF000000"/>
        <rFont val="Times New Roman"/>
        <charset val="134"/>
      </rPr>
      <t>(El)</t>
    </r>
  </si>
  <si>
    <r>
      <rPr>
        <sz val="10.5"/>
        <color rgb="FF000000"/>
        <rFont val="宋体"/>
        <charset val="134"/>
      </rPr>
      <t>插座设备电耗</t>
    </r>
    <r>
      <rPr>
        <sz val="10.5"/>
        <color rgb="FF000000"/>
        <rFont val="Times New Roman"/>
        <charset val="134"/>
      </rPr>
      <t>(Ej)</t>
    </r>
  </si>
  <si>
    <r>
      <rPr>
        <sz val="10.5"/>
        <color rgb="FF000000"/>
        <rFont val="宋体"/>
        <charset val="134"/>
      </rPr>
      <t>其他电耗</t>
    </r>
    <r>
      <rPr>
        <sz val="10.5"/>
        <color rgb="FF000000"/>
        <rFont val="Times New Roman"/>
        <charset val="134"/>
      </rPr>
      <t>(Eo)</t>
    </r>
  </si>
  <si>
    <t>独立排风机</t>
  </si>
  <si>
    <t>生活热水</t>
  </si>
  <si>
    <t>其他合计</t>
  </si>
  <si>
    <t>可再生发电(Er)</t>
  </si>
  <si>
    <r>
      <rPr>
        <sz val="10.5"/>
        <color rgb="FF000000"/>
        <rFont val="宋体"/>
        <charset val="134"/>
      </rPr>
      <t>光伏发电</t>
    </r>
    <r>
      <rPr>
        <sz val="10.5"/>
        <color rgb="FF000000"/>
        <rFont val="Times New Roman"/>
        <charset val="134"/>
      </rPr>
      <t>(Ep)</t>
    </r>
  </si>
  <si>
    <r>
      <rPr>
        <sz val="10.5"/>
        <color rgb="FF000000"/>
        <rFont val="宋体"/>
        <charset val="134"/>
      </rPr>
      <t>风力发电</t>
    </r>
    <r>
      <rPr>
        <sz val="10.5"/>
        <color rgb="FF000000"/>
        <rFont val="Times New Roman"/>
        <charset val="134"/>
      </rPr>
      <t>(Ew)</t>
    </r>
  </si>
  <si>
    <r>
      <rPr>
        <sz val="10.5"/>
        <color rgb="FF000000"/>
        <rFont val="宋体"/>
        <charset val="134"/>
      </rPr>
      <t>建筑总能耗</t>
    </r>
    <r>
      <rPr>
        <sz val="10.5"/>
        <color rgb="FF000000"/>
        <rFont val="Times New Roman"/>
        <charset val="134"/>
      </rPr>
      <t>(E1)</t>
    </r>
    <r>
      <rPr>
        <sz val="10.5"/>
        <color rgb="FF000000"/>
        <rFont val="宋体"/>
        <charset val="134"/>
      </rPr>
      <t>：电耗</t>
    </r>
    <r>
      <rPr>
        <sz val="10.5"/>
        <color rgb="FF000000"/>
        <rFont val="Times New Roman"/>
        <charset val="134"/>
      </rPr>
      <t>(kWh/</t>
    </r>
    <r>
      <rPr>
        <sz val="10.5"/>
        <color rgb="FF000000"/>
        <rFont val="宋体"/>
        <charset val="134"/>
      </rPr>
      <t>㎡</t>
    </r>
    <r>
      <rPr>
        <sz val="10.5"/>
        <color rgb="FF000000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</si>
  <si>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(kWh/</t>
    </r>
    <r>
      <rPr>
        <sz val="10.5"/>
        <color theme="1"/>
        <rFont val="宋体"/>
        <charset val="134"/>
      </rPr>
      <t>㎡</t>
    </r>
    <r>
      <rPr>
        <sz val="10.5"/>
        <color theme="1"/>
        <rFont val="Times New Roman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</si>
</sst>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</numFmts>
  <fonts count="26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7" fillId="9" borderId="15" applyNumberFormat="0" applyAlignment="0" applyProtection="0">
      <alignment vertical="center"/>
    </xf>
    <xf numFmtId="0" fontId="18" fillId="10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top" wrapText="1"/>
    </xf>
    <xf numFmtId="178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各方案全寿命周期年碳排放对比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全寿命周期年碳排放!$F$3</c:f>
              <c:strCache>
                <c:ptCount val="1"/>
                <c:pt idx="0">
                  <c:v>建筑材料生产、运输等碳排放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全寿命周期年碳排放!$E$4:$E$8</c:f>
              <c:strCache>
                <c:ptCount val="5"/>
                <c:pt idx="0">
                  <c:v>原系统</c:v>
                </c:pt>
                <c:pt idx="1">
                  <c:v>优化围护结构</c:v>
                </c:pt>
                <c:pt idx="2">
                  <c:v>采用湖水源热泵</c:v>
                </c:pt>
                <c:pt idx="3">
                  <c:v>独立温湿度控制</c:v>
                </c:pt>
                <c:pt idx="4">
                  <c:v>铺设光伏</c:v>
                </c:pt>
              </c:strCache>
            </c:strRef>
          </c:cat>
          <c:val>
            <c:numRef>
              <c:f>全寿命周期年碳排放!$F$4:$F$8</c:f>
              <c:numCache>
                <c:formatCode>0_ </c:formatCode>
                <c:ptCount val="5"/>
                <c:pt idx="0">
                  <c:v>239.468</c:v>
                </c:pt>
                <c:pt idx="1">
                  <c:v>242.383</c:v>
                </c:pt>
                <c:pt idx="2">
                  <c:v>242.383</c:v>
                </c:pt>
                <c:pt idx="3">
                  <c:v>242.383</c:v>
                </c:pt>
                <c:pt idx="4">
                  <c:v>242.383</c:v>
                </c:pt>
              </c:numCache>
            </c:numRef>
          </c:val>
        </c:ser>
        <c:ser>
          <c:idx val="1"/>
          <c:order val="1"/>
          <c:tx>
            <c:strRef>
              <c:f>全寿命周期年碳排放!$G$3</c:f>
              <c:strCache>
                <c:ptCount val="1"/>
                <c:pt idx="0">
                  <c:v>运行碳排放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全寿命周期年碳排放!$E$4:$E$8</c:f>
              <c:strCache>
                <c:ptCount val="5"/>
                <c:pt idx="0">
                  <c:v>原系统</c:v>
                </c:pt>
                <c:pt idx="1">
                  <c:v>优化围护结构</c:v>
                </c:pt>
                <c:pt idx="2">
                  <c:v>采用湖水源热泵</c:v>
                </c:pt>
                <c:pt idx="3">
                  <c:v>独立温湿度控制</c:v>
                </c:pt>
                <c:pt idx="4">
                  <c:v>铺设光伏</c:v>
                </c:pt>
              </c:strCache>
            </c:strRef>
          </c:cat>
          <c:val>
            <c:numRef>
              <c:f>全寿命周期年碳排放!$G$4:$G$8</c:f>
              <c:numCache>
                <c:formatCode>0_ </c:formatCode>
                <c:ptCount val="5"/>
                <c:pt idx="0">
                  <c:v>649.955</c:v>
                </c:pt>
                <c:pt idx="1">
                  <c:v>632.451</c:v>
                </c:pt>
                <c:pt idx="2">
                  <c:v>586.573</c:v>
                </c:pt>
                <c:pt idx="3">
                  <c:v>569</c:v>
                </c:pt>
                <c:pt idx="4">
                  <c:v>528.346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389080355"/>
        <c:axId val="10245475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全寿命周期年碳排放!$H$3</c15:sqref>
                        </c15:formulaRef>
                      </c:ext>
                    </c:extLst>
                    <c:strCache>
                      <c:ptCount val="1"/>
                      <c:pt idx="0">
                        <c:v>碳汇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0" vertOverflow="ellipsis" vert="horz" wrap="square" lIns="38100" tIns="19050" rIns="38100" bIns="19050" anchor="ctr" anchorCtr="1"/>
                    <a:lstStyle/>
                    <a:p>
                      <a:pPr>
                        <a:defRPr lang="zh-CN"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全寿命周期年碳排放!$E$4:$E$8</c15:sqref>
                        </c15:formulaRef>
                      </c:ext>
                    </c:extLst>
                    <c:strCache>
                      <c:ptCount val="5"/>
                      <c:pt idx="0">
                        <c:v>原系统</c:v>
                      </c:pt>
                      <c:pt idx="1">
                        <c:v>优化围护结构</c:v>
                      </c:pt>
                      <c:pt idx="2">
                        <c:v>采用湖水源热泵</c:v>
                      </c:pt>
                      <c:pt idx="3">
                        <c:v>独立温湿度控制</c:v>
                      </c:pt>
                      <c:pt idx="4">
                        <c:v>铺设光伏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全寿命周期年碳排放!$H$4:$H$8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-62.308</c:v>
                      </c:pt>
                      <c:pt idx="2">
                        <c:v>-62.308</c:v>
                      </c:pt>
                      <c:pt idx="3">
                        <c:v>-62.308</c:v>
                      </c:pt>
                      <c:pt idx="4">
                        <c:v>-62.308</c:v>
                      </c:pt>
                    </c:numCache>
                  </c:numRef>
                </c:val>
              </c15:ser>
            </c15:filteredBarSeries>
          </c:ext>
        </c:extLst>
      </c:barChar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1074883328"/>
        <c:axId val="10748820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全寿命周期年碳排放!$N$11</c15:sqref>
                        </c15:formulaRef>
                      </c:ext>
                    </c:extLst>
                    <c:strCache>
                      <c:ptCount val="1"/>
                      <c:pt idx="0">
                        <c:v/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0" vertOverflow="ellipsis" vert="horz" wrap="square" lIns="38100" tIns="19050" rIns="38100" bIns="19050" anchor="ctr" anchorCtr="1"/>
                    <a:lstStyle/>
                    <a:p>
                      <a:pPr>
                        <a:defRPr lang="zh-CN"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全寿命周期年碳排放!$E$4:$E$8</c15:sqref>
                        </c15:formulaRef>
                      </c:ext>
                    </c:extLst>
                    <c:numCache>
                      <c:ptCount val="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全寿命周期年碳排放!$N$12:$N$16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全寿命周期年碳排放!$N$11</c15:sqref>
                        </c15:formulaRef>
                      </c:ext>
                    </c:extLst>
                    <c:strCache>
                      <c:ptCount val="1"/>
                      <c:pt idx="0">
                        <c:v/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4"/>
                    <c:delete val="1"/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zh-CN"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全寿命周期年碳排放!$E$4:$E$8</c15:sqref>
                        </c15:formulaRef>
                      </c:ext>
                    </c:extLst>
                    <c:numCache>
                      <c:ptCount val="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全寿命周期年碳排放!$N$12:$N$16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389080355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2454755"/>
        <c:crosses val="autoZero"/>
        <c:auto val="1"/>
        <c:lblAlgn val="ctr"/>
        <c:lblOffset val="100"/>
        <c:noMultiLvlLbl val="0"/>
      </c:catAx>
      <c:valAx>
        <c:axId val="10245475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9080355"/>
        <c:crosses val="autoZero"/>
        <c:crossBetween val="between"/>
      </c:valAx>
      <c:valAx>
        <c:axId val="1074882080"/>
        <c:scaling>
          <c:orientation val="minMax"/>
        </c:scaling>
        <c:delete val="0"/>
        <c:axPos val="t"/>
        <c:numFmt formatCode="0_ 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74883328"/>
        <c:crosses val="max"/>
        <c:crossBetween val="between"/>
      </c:valAx>
      <c:catAx>
        <c:axId val="10748833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7488208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24e1181-3603-421d-8c4d-9456b9bf4ae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各方案运行碳排放对比</a:t>
            </a:r>
          </a:p>
        </c:rich>
      </c:tx>
      <c:layout>
        <c:manualLayout>
          <c:xMode val="edge"/>
          <c:yMode val="edge"/>
          <c:x val="0.365263157894737"/>
          <c:y val="0.030470914127423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运行阶段年碳排放!$C$2</c:f>
              <c:strCache>
                <c:ptCount val="1"/>
                <c:pt idx="0">
                  <c:v>空调年运行碳排放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运行阶段年碳排放!$B$3:$B$7</c:f>
              <c:strCache>
                <c:ptCount val="5"/>
                <c:pt idx="0">
                  <c:v>铺设光伏</c:v>
                </c:pt>
                <c:pt idx="1">
                  <c:v>独立温湿度控制</c:v>
                </c:pt>
                <c:pt idx="2">
                  <c:v>采用湖水源热泵</c:v>
                </c:pt>
                <c:pt idx="3">
                  <c:v>优化围护结构</c:v>
                </c:pt>
                <c:pt idx="4">
                  <c:v>原系统</c:v>
                </c:pt>
              </c:strCache>
            </c:strRef>
          </c:cat>
          <c:val>
            <c:numRef>
              <c:f>运行阶段年碳排放!$C$3:$C$7</c:f>
              <c:numCache>
                <c:formatCode>0_ </c:formatCode>
                <c:ptCount val="5"/>
                <c:pt idx="0">
                  <c:v>83.38442</c:v>
                </c:pt>
                <c:pt idx="1">
                  <c:v>61.1678658285</c:v>
                </c:pt>
                <c:pt idx="2">
                  <c:v>83.38442</c:v>
                </c:pt>
                <c:pt idx="3">
                  <c:v>107.9158</c:v>
                </c:pt>
                <c:pt idx="4">
                  <c:v>112.04908</c:v>
                </c:pt>
              </c:numCache>
            </c:numRef>
          </c:val>
        </c:ser>
        <c:ser>
          <c:idx val="1"/>
          <c:order val="1"/>
          <c:tx>
            <c:strRef>
              <c:f>运行阶段年碳排放!$D$2</c:f>
              <c:strCache>
                <c:ptCount val="1"/>
                <c:pt idx="0">
                  <c:v>照明等其他年碳排放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运行阶段年碳排放!$B$3:$B$7</c:f>
              <c:strCache>
                <c:ptCount val="5"/>
                <c:pt idx="0">
                  <c:v>铺设光伏</c:v>
                </c:pt>
                <c:pt idx="1">
                  <c:v>独立温湿度控制</c:v>
                </c:pt>
                <c:pt idx="2">
                  <c:v>采用湖水源热泵</c:v>
                </c:pt>
                <c:pt idx="3">
                  <c:v>优化围护结构</c:v>
                </c:pt>
                <c:pt idx="4">
                  <c:v>原系统</c:v>
                </c:pt>
              </c:strCache>
            </c:strRef>
          </c:cat>
          <c:val>
            <c:numRef>
              <c:f>运行阶段年碳排放!$D$3:$D$7</c:f>
              <c:numCache>
                <c:formatCode>0_ </c:formatCode>
                <c:ptCount val="5"/>
                <c:pt idx="0">
                  <c:v>445.52432</c:v>
                </c:pt>
                <c:pt idx="1">
                  <c:v>507.612974369508</c:v>
                </c:pt>
                <c:pt idx="2">
                  <c:v>507.56722</c:v>
                </c:pt>
                <c:pt idx="3">
                  <c:v>507.56722</c:v>
                </c:pt>
                <c:pt idx="4">
                  <c:v>507.3911</c:v>
                </c:pt>
              </c:numCache>
            </c:numRef>
          </c:val>
        </c:ser>
        <c:ser>
          <c:idx val="2"/>
          <c:order val="2"/>
          <c:tx>
            <c:strRef>
              <c:f>运行阶段年碳排放!$E$2</c:f>
              <c:strCache>
                <c:ptCount val="1"/>
                <c:pt idx="0">
                  <c:v>化石能源碳排放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运行阶段年碳排放!$B$3:$B$7</c:f>
              <c:strCache>
                <c:ptCount val="5"/>
                <c:pt idx="0">
                  <c:v>铺设光伏</c:v>
                </c:pt>
                <c:pt idx="1">
                  <c:v>独立温湿度控制</c:v>
                </c:pt>
                <c:pt idx="2">
                  <c:v>采用湖水源热泵</c:v>
                </c:pt>
                <c:pt idx="3">
                  <c:v>优化围护结构</c:v>
                </c:pt>
                <c:pt idx="4">
                  <c:v>原系统</c:v>
                </c:pt>
              </c:strCache>
            </c:strRef>
          </c:cat>
          <c:val>
            <c:numRef>
              <c:f>运行阶段年碳排放!$E$3:$E$7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21.346</c:v>
                </c:pt>
                <c:pt idx="4">
                  <c:v>30.5147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27770419"/>
        <c:axId val="785090006"/>
      </c:barChart>
      <c:catAx>
        <c:axId val="227770419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785090006"/>
        <c:crosses val="autoZero"/>
        <c:auto val="1"/>
        <c:lblAlgn val="ctr"/>
        <c:lblOffset val="100"/>
        <c:noMultiLvlLbl val="0"/>
      </c:catAx>
      <c:valAx>
        <c:axId val="78509000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t>年均碳排放量（</a:t>
                </a:r>
                <a:r>
                  <a:rPr lang="en-US" altLang="zh-CN"/>
                  <a:t>         /</a:t>
                </a:r>
                <a:r>
                  <a:rPr altLang="en-US"/>
                  <a:t>年</a:t>
                </a:r>
                <a:r>
                  <a:t>）</a:t>
                </a:r>
              </a:p>
            </c:rich>
          </c:tx>
          <c:layout>
            <c:manualLayout>
              <c:xMode val="edge"/>
              <c:yMode val="edge"/>
              <c:x val="0.413723684210526"/>
              <c:y val="0.8823393435043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2277704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c6f9aae-be5f-4c96-b8da-0a3e23116cf5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>
      <a:outerShdw blurRad="63500" dist="37357" dir="2700000" sx="0" sy="0" rotWithShape="0">
        <a:scrgbClr r="0" g="0" b="0"/>
      </a:outerShdw>
    </a:effectLst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182245</xdr:colOff>
      <xdr:row>10</xdr:row>
      <xdr:rowOff>34925</xdr:rowOff>
    </xdr:from>
    <xdr:to>
      <xdr:col>8</xdr:col>
      <xdr:colOff>161290</xdr:colOff>
      <xdr:row>24</xdr:row>
      <xdr:rowOff>45085</xdr:rowOff>
    </xdr:to>
    <xdr:grpSp>
      <xdr:nvGrpSpPr>
        <xdr:cNvPr id="20" name="组合 19"/>
        <xdr:cNvGrpSpPr/>
      </xdr:nvGrpSpPr>
      <xdr:grpSpPr>
        <a:xfrm>
          <a:off x="3725545" y="2038985"/>
          <a:ext cx="4566285" cy="2570480"/>
          <a:chOff x="8020" y="1840"/>
          <a:chExt cx="7604" cy="4322"/>
        </a:xfrm>
      </xdr:grpSpPr>
      <xdr:grpSp>
        <xdr:nvGrpSpPr>
          <xdr:cNvPr id="19" name="组合 18"/>
          <xdr:cNvGrpSpPr/>
        </xdr:nvGrpSpPr>
        <xdr:grpSpPr>
          <a:xfrm>
            <a:off x="8020" y="1840"/>
            <a:ext cx="7604" cy="4322"/>
            <a:chOff x="8020" y="1840"/>
            <a:chExt cx="7604" cy="4322"/>
          </a:xfrm>
        </xdr:grpSpPr>
        <xdr:graphicFrame>
          <xdr:nvGraphicFramePr>
            <xdr:cNvPr id="2" name="图表 1" descr="7b0a202020202263686172745265734964223a202234363530303930220a7d0a"/>
            <xdr:cNvGraphicFramePr/>
          </xdr:nvGraphicFramePr>
          <xdr:xfrm>
            <a:off x="8020" y="1840"/>
            <a:ext cx="7605" cy="432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18" name="组合 17"/>
            <xdr:cNvGrpSpPr/>
          </xdr:nvGrpSpPr>
          <xdr:grpSpPr>
            <a:xfrm>
              <a:off x="13598" y="3546"/>
              <a:ext cx="1179" cy="1839"/>
              <a:chOff x="13598" y="3546"/>
              <a:chExt cx="1179" cy="1839"/>
            </a:xfrm>
          </xdr:grpSpPr>
          <xdr:grpSp>
            <xdr:nvGrpSpPr>
              <xdr:cNvPr id="7" name="组合 6"/>
              <xdr:cNvGrpSpPr/>
            </xdr:nvGrpSpPr>
            <xdr:grpSpPr>
              <a:xfrm>
                <a:off x="13598" y="5051"/>
                <a:ext cx="592" cy="335"/>
                <a:chOff x="13606" y="2729"/>
                <a:chExt cx="592" cy="363"/>
              </a:xfrm>
            </xdr:grpSpPr>
            <xdr:sp>
              <xdr:nvSpPr>
                <xdr:cNvPr id="5" name="矩形 4"/>
                <xdr:cNvSpPr/>
              </xdr:nvSpPr>
              <xdr:spPr>
                <a:xfrm>
                  <a:off x="13658" y="2804"/>
                  <a:ext cx="386" cy="253"/>
                </a:xfrm>
                <a:prstGeom prst="rect">
                  <a:avLst/>
                </a:prstGeom>
                <a:solidFill>
                  <a:schemeClr val="bg1"/>
                </a:solidFill>
                <a:ln w="12700" cmpd="sng">
                  <a:solidFill>
                    <a:schemeClr val="accent1">
                      <a:shade val="50000"/>
                    </a:schemeClr>
                  </a:solidFill>
                  <a:prstDash val="sysDash"/>
                </a:ln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p>
                  <a:pPr algn="l"/>
                  <a:endParaRPr lang="en-US" altLang="zh-CN" sz="400">
                    <a:solidFill>
                      <a:schemeClr val="tx1"/>
                    </a:solidFill>
                  </a:endParaRPr>
                </a:p>
              </xdr:txBody>
            </xdr:sp>
            <xdr:sp>
              <xdr:nvSpPr>
                <xdr:cNvPr id="6" name="文本框 5"/>
                <xdr:cNvSpPr txBox="1"/>
              </xdr:nvSpPr>
              <xdr:spPr>
                <a:xfrm>
                  <a:off x="13606" y="2729"/>
                  <a:ext cx="592" cy="36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noAutofit/>
                </a:bodyPr>
                <a:p>
                  <a:pPr algn="l"/>
                  <a:r>
                    <a:rPr lang="en-US" altLang="zh-CN" sz="1000"/>
                    <a:t>62</a:t>
                  </a:r>
                  <a:endParaRPr lang="en-US" altLang="zh-CN" sz="1000"/>
                </a:p>
              </xdr:txBody>
            </xdr:sp>
          </xdr:grpSp>
          <xdr:grpSp>
            <xdr:nvGrpSpPr>
              <xdr:cNvPr id="8" name="组合 7"/>
              <xdr:cNvGrpSpPr/>
            </xdr:nvGrpSpPr>
            <xdr:grpSpPr>
              <a:xfrm>
                <a:off x="14185" y="3546"/>
                <a:ext cx="592" cy="346"/>
                <a:chOff x="13606" y="2729"/>
                <a:chExt cx="592" cy="363"/>
              </a:xfrm>
            </xdr:grpSpPr>
            <xdr:sp>
              <xdr:nvSpPr>
                <xdr:cNvPr id="9" name="矩形 8"/>
                <xdr:cNvSpPr/>
              </xdr:nvSpPr>
              <xdr:spPr>
                <a:xfrm>
                  <a:off x="13658" y="2804"/>
                  <a:ext cx="386" cy="253"/>
                </a:xfrm>
                <a:prstGeom prst="rect">
                  <a:avLst/>
                </a:prstGeom>
                <a:solidFill>
                  <a:schemeClr val="bg1"/>
                </a:solidFill>
                <a:ln w="12700" cmpd="sng">
                  <a:solidFill>
                    <a:schemeClr val="accent1">
                      <a:shade val="50000"/>
                    </a:schemeClr>
                  </a:solidFill>
                  <a:prstDash val="sysDash"/>
                </a:ln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US" altLang="zh-CN" sz="400">
                    <a:solidFill>
                      <a:schemeClr val="tx1"/>
                    </a:solidFill>
                  </a:endParaRPr>
                </a:p>
              </xdr:txBody>
            </xdr:sp>
            <xdr:sp>
              <xdr:nvSpPr>
                <xdr:cNvPr id="10" name="文本框 9"/>
                <xdr:cNvSpPr txBox="1"/>
              </xdr:nvSpPr>
              <xdr:spPr>
                <a:xfrm>
                  <a:off x="13606" y="2729"/>
                  <a:ext cx="592" cy="36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noAutofit/>
                </a:bodyPr>
                <a:lstStyle>
                  <a:defPPr>
                    <a:defRPr lang="zh-CN">
                      <a:solidFill>
                        <a:schemeClr val="dk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altLang="zh-CN" sz="1000"/>
                    <a:t>62</a:t>
                  </a:r>
                  <a:endParaRPr lang="en-US" altLang="zh-CN" sz="1000"/>
                </a:p>
              </xdr:txBody>
            </xdr:sp>
          </xdr:grpSp>
          <xdr:grpSp>
            <xdr:nvGrpSpPr>
              <xdr:cNvPr id="11" name="组合 10"/>
              <xdr:cNvGrpSpPr/>
            </xdr:nvGrpSpPr>
            <xdr:grpSpPr>
              <a:xfrm>
                <a:off x="13923" y="4056"/>
                <a:ext cx="592" cy="343"/>
                <a:chOff x="13606" y="2729"/>
                <a:chExt cx="592" cy="363"/>
              </a:xfrm>
            </xdr:grpSpPr>
            <xdr:sp>
              <xdr:nvSpPr>
                <xdr:cNvPr id="12" name="矩形 11"/>
                <xdr:cNvSpPr/>
              </xdr:nvSpPr>
              <xdr:spPr>
                <a:xfrm>
                  <a:off x="13658" y="2804"/>
                  <a:ext cx="386" cy="253"/>
                </a:xfrm>
                <a:prstGeom prst="rect">
                  <a:avLst/>
                </a:prstGeom>
                <a:solidFill>
                  <a:schemeClr val="bg1"/>
                </a:solidFill>
                <a:ln w="12700" cmpd="sng">
                  <a:solidFill>
                    <a:schemeClr val="accent1">
                      <a:shade val="50000"/>
                    </a:schemeClr>
                  </a:solidFill>
                  <a:prstDash val="sysDash"/>
                </a:ln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US" altLang="zh-CN" sz="400">
                    <a:solidFill>
                      <a:schemeClr val="tx1"/>
                    </a:solidFill>
                  </a:endParaRPr>
                </a:p>
              </xdr:txBody>
            </xdr:sp>
            <xdr:sp>
              <xdr:nvSpPr>
                <xdr:cNvPr id="13" name="文本框 12"/>
                <xdr:cNvSpPr txBox="1"/>
              </xdr:nvSpPr>
              <xdr:spPr>
                <a:xfrm>
                  <a:off x="13606" y="2729"/>
                  <a:ext cx="592" cy="36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noAutofit/>
                </a:bodyPr>
                <a:lstStyle>
                  <a:defPPr>
                    <a:defRPr lang="zh-CN">
                      <a:solidFill>
                        <a:schemeClr val="dk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altLang="zh-CN" sz="1000"/>
                    <a:t>62</a:t>
                  </a:r>
                  <a:endParaRPr lang="en-US" altLang="zh-CN" sz="1000"/>
                </a:p>
              </xdr:txBody>
            </xdr:sp>
          </xdr:grpSp>
          <xdr:grpSp>
            <xdr:nvGrpSpPr>
              <xdr:cNvPr id="14" name="组合 13"/>
              <xdr:cNvGrpSpPr/>
            </xdr:nvGrpSpPr>
            <xdr:grpSpPr>
              <a:xfrm>
                <a:off x="13835" y="4562"/>
                <a:ext cx="592" cy="330"/>
                <a:chOff x="13606" y="2729"/>
                <a:chExt cx="592" cy="363"/>
              </a:xfrm>
            </xdr:grpSpPr>
            <xdr:sp>
              <xdr:nvSpPr>
                <xdr:cNvPr id="15" name="矩形 14"/>
                <xdr:cNvSpPr/>
              </xdr:nvSpPr>
              <xdr:spPr>
                <a:xfrm>
                  <a:off x="13658" y="2804"/>
                  <a:ext cx="386" cy="253"/>
                </a:xfrm>
                <a:prstGeom prst="rect">
                  <a:avLst/>
                </a:prstGeom>
                <a:solidFill>
                  <a:schemeClr val="bg1"/>
                </a:solidFill>
                <a:ln w="12700" cmpd="sng">
                  <a:solidFill>
                    <a:schemeClr val="accent1">
                      <a:shade val="50000"/>
                    </a:schemeClr>
                  </a:solidFill>
                  <a:prstDash val="sysDash"/>
                </a:ln>
              </xdr:spPr>
              <xdr:style>
                <a:lnRef idx="2">
                  <a:schemeClr val="accent1">
                    <a:lumMod val="75000"/>
                  </a:schemeClr>
                </a:lnRef>
                <a:fillRef idx="1">
                  <a:schemeClr val="accent1"/>
                </a:fillRef>
                <a:effectRef idx="0">
                  <a:srgbClr val="FFFFFF"/>
                </a:effectRef>
                <a:fontRef idx="minor">
                  <a:schemeClr val="lt1"/>
                </a:fontRef>
              </xdr:style>
              <xdr:txBody>
                <a:bodyPr vertOverflow="clip" horzOverflow="clip" wrap="square" rtlCol="0" anchor="t"/>
                <a:lstStyle>
                  <a:defPPr>
                    <a:defRPr lang="zh-CN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en-US" altLang="zh-CN" sz="400">
                    <a:solidFill>
                      <a:schemeClr val="tx1"/>
                    </a:solidFill>
                  </a:endParaRPr>
                </a:p>
              </xdr:txBody>
            </xdr:sp>
            <xdr:sp>
              <xdr:nvSpPr>
                <xdr:cNvPr id="16" name="文本框 15"/>
                <xdr:cNvSpPr txBox="1"/>
              </xdr:nvSpPr>
              <xdr:spPr>
                <a:xfrm>
                  <a:off x="13606" y="2729"/>
                  <a:ext cx="592" cy="36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>
                  <a:noAutofit/>
                </a:bodyPr>
                <a:lstStyle>
                  <a:defPPr>
                    <a:defRPr lang="zh-CN">
                      <a:solidFill>
                        <a:schemeClr val="dk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altLang="zh-CN" sz="1000"/>
                    <a:t>62</a:t>
                  </a:r>
                  <a:endParaRPr lang="en-US" altLang="zh-CN" sz="1000"/>
                </a:p>
              </xdr:txBody>
            </xdr:sp>
          </xdr:grpSp>
        </xdr:grpSp>
      </xdr:grpSp>
      <xdr:pic>
        <xdr:nvPicPr>
          <xdr:cNvPr id="17" name="图片 16"/>
          <xdr:cNvPicPr>
            <a:picLocks noChangeAspect="1"/>
          </xdr:cNvPicPr>
        </xdr:nvPicPr>
        <xdr:blipFill>
          <a:blip r:embed="rId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3479" y="2380"/>
            <a:ext cx="2006" cy="250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0.749900861033832</cdr:x>
      <cdr:y>0.923231003092437</cdr:y>
    </cdr:from>
    <cdr:to>
      <cdr:x>0.765564938959329</cdr:x>
      <cdr:y>0.950669324512774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3618069" y="2561920"/>
          <a:ext cx="75575" cy="76140"/>
        </a:xfrm>
        <a:prstGeom xmlns:a="http://schemas.openxmlformats.org/drawingml/2006/main" prst="rect">
          <a:avLst/>
        </a:prstGeom>
        <a:noFill/>
        <a:ln w="12700">
          <a:prstDash val="sysDash"/>
        </a:ln>
      </cdr:spPr>
      <cdr:style>
        <a:lnRef xmlns:a="http://schemas.openxmlformats.org/drawingml/2006/main" idx="2">
          <a:schemeClr val="accent1">
            <a:lumMod val="7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rgbClr val="FFFFFF"/>
        </a:effectRef>
        <a:fontRef xmlns:a="http://schemas.openxmlformats.org/drawingml/2006/main" idx="minor">
          <a:schemeClr val="lt1"/>
        </a:fontRef>
      </cdr:style>
      <cdr:txBody xmlns:a="http://schemas.openxmlformats.org/drawingml/2006/main">
        <a:bodyPr vertOverflow="clip"/>
        <a:p>
          <a:pPr algn="l"/>
          <a:endParaRPr lang="zh-CN" altLang="en-US" sz="1100"/>
        </a:p>
      </cdr:txBody>
    </cdr:sp>
  </cdr:relSizeAnchor>
  <cdr:relSizeAnchor xmlns:cdr="http://schemas.openxmlformats.org/drawingml/2006/chartDrawing">
    <cdr:from>
      <cdr:x>0.755956298538897</cdr:x>
      <cdr:y>0.897693537337292</cdr:y>
    </cdr:from>
    <cdr:to>
      <cdr:x>0.919836777675398</cdr:x>
      <cdr:y>0.966887417218543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3646805" y="2496185"/>
          <a:ext cx="790575" cy="19240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 anchorCtr="0"/>
        <a:p>
          <a:pPr indent="0" fontAlgn="auto">
            <a:lnSpc>
              <a:spcPts val="1100"/>
            </a:lnSpc>
          </a:pPr>
          <a:r>
            <a:rPr lang="zh-CN" altLang="en-US" sz="900">
              <a:solidFill>
                <a:schemeClr val="bg2">
                  <a:lumMod val="25000"/>
                </a:schemeClr>
              </a:solidFill>
            </a:rPr>
            <a:t>碳汇</a:t>
          </a:r>
          <a:endParaRPr lang="zh-CN" altLang="en-US" sz="900">
            <a:solidFill>
              <a:schemeClr val="bg2">
                <a:lumMod val="25000"/>
              </a:schemeClr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496570</xdr:colOff>
      <xdr:row>12</xdr:row>
      <xdr:rowOff>48895</xdr:rowOff>
    </xdr:from>
    <xdr:to>
      <xdr:col>19</xdr:col>
      <xdr:colOff>361950</xdr:colOff>
      <xdr:row>23</xdr:row>
      <xdr:rowOff>306070</xdr:rowOff>
    </xdr:to>
    <xdr:graphicFrame>
      <xdr:nvGraphicFramePr>
        <xdr:cNvPr id="2" name="图表 1" descr="7b0a202020202263686172745265734964223a20223230343735343234220a7d0a"/>
        <xdr:cNvGraphicFramePr/>
      </xdr:nvGraphicFramePr>
      <xdr:xfrm>
        <a:off x="11438890" y="2426335"/>
        <a:ext cx="5626100" cy="25184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572135</xdr:colOff>
      <xdr:row>19</xdr:row>
      <xdr:rowOff>10160</xdr:rowOff>
    </xdr:from>
    <xdr:ext cx="471805" cy="262890"/>
    <mc:AlternateContent xmlns:mc="http://schemas.openxmlformats.org/markup-compatibility/2006">
      <mc:Choice xmlns:a14="http://schemas.microsoft.com/office/drawing/2010/main" Requires="a14">
        <xdr:sp>
          <xdr:nvSpPr>
            <xdr:cNvPr id="5" name="文本框 4"/>
            <xdr:cNvSpPr txBox="1"/>
          </xdr:nvSpPr>
          <xdr:spPr>
            <a:xfrm>
              <a:off x="6271895" y="3898265"/>
              <a:ext cx="471805" cy="26289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t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n-US" altLang="zh-CN" sz="1100">
                          <a:latin typeface="Cambria Math" panose="02040503050406030204" charset="0"/>
                          <a:cs typeface="Cambria Math" panose="02040503050406030204" charset="0"/>
                        </a:rPr>
                        <m:t>CO</m:t>
                      </m:r>
                    </m:e>
                    <m:sub>
                      <m:r>
                        <a:rPr lang="en-US" altLang="zh-CN" sz="1100">
                          <a:latin typeface="Cambria Math" panose="02040503050406030204" charset="0"/>
                          <a:cs typeface="Cambria Math" panose="02040503050406030204" charset="0"/>
                        </a:rPr>
                        <m:t>2</m:t>
                      </m:r>
                    </m:sub>
                  </m:sSub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5" name="文本框 4"/>
            <xdr:cNvSpPr txBox="1"/>
          </xdr:nvSpPr>
          <xdr:spPr>
            <a:xfrm>
              <a:off x="6271895" y="3898265"/>
              <a:ext cx="471805" cy="26289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t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CO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_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2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121" zoomScaleNormal="121" workbookViewId="0">
      <selection activeCell="J4" sqref="J4"/>
    </sheetView>
  </sheetViews>
  <sheetFormatPr defaultColWidth="8.88888888888889" defaultRowHeight="14.4"/>
  <cols>
    <col min="1" max="1" width="11.2222222222222" style="41" customWidth="1"/>
    <col min="2" max="3" width="15.7777777777778" style="42" customWidth="1"/>
    <col min="5" max="5" width="16.4444444444444" customWidth="1"/>
    <col min="6" max="6" width="29.8888888888889" customWidth="1"/>
    <col min="7" max="7" width="11.8888888888889" customWidth="1"/>
    <col min="8" max="9" width="8.66666666666667" customWidth="1"/>
  </cols>
  <sheetData>
    <row r="1" ht="28.2" spans="1:9">
      <c r="A1" s="43" t="s">
        <v>0</v>
      </c>
      <c r="B1" s="44" t="s">
        <v>1</v>
      </c>
      <c r="C1" s="44" t="s">
        <v>2</v>
      </c>
      <c r="E1" s="2"/>
      <c r="F1" s="2"/>
      <c r="G1" s="2"/>
      <c r="H1" s="2"/>
      <c r="I1" s="2"/>
    </row>
    <row r="2" spans="1:9">
      <c r="A2" s="43" t="s">
        <v>3</v>
      </c>
      <c r="B2" s="44" t="s">
        <v>4</v>
      </c>
      <c r="C2" s="45">
        <v>223.515</v>
      </c>
      <c r="F2" s="46"/>
      <c r="G2" s="2"/>
      <c r="H2" s="2"/>
      <c r="I2" s="2"/>
    </row>
    <row r="3" spans="1:9">
      <c r="A3" s="43"/>
      <c r="B3" s="44" t="s">
        <v>5</v>
      </c>
      <c r="C3" s="45">
        <v>11.375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>
      <c r="A4" s="43"/>
      <c r="B4" s="44" t="s">
        <v>11</v>
      </c>
      <c r="C4" s="45">
        <v>2.289</v>
      </c>
      <c r="E4" s="4" t="s">
        <v>3</v>
      </c>
      <c r="F4" s="6">
        <f>C2+C3+C4+C5</f>
        <v>239.468</v>
      </c>
      <c r="G4" s="6">
        <f>C6</f>
        <v>649.955</v>
      </c>
      <c r="H4" s="4">
        <v>0</v>
      </c>
      <c r="I4" s="4">
        <f>SUM(F4:H4)</f>
        <v>889.423</v>
      </c>
    </row>
    <row r="5" spans="1:9">
      <c r="A5" s="43"/>
      <c r="B5" s="44" t="s">
        <v>12</v>
      </c>
      <c r="C5" s="45">
        <v>2.289</v>
      </c>
      <c r="E5" s="4" t="s">
        <v>13</v>
      </c>
      <c r="F5" s="6">
        <f>C9+C10+C11+C12</f>
        <v>242.383</v>
      </c>
      <c r="G5" s="6">
        <f>C13</f>
        <v>632.451</v>
      </c>
      <c r="H5" s="4">
        <f>C14</f>
        <v>-62.308</v>
      </c>
      <c r="I5" s="4">
        <f>SUM(F5:H5)</f>
        <v>812.526</v>
      </c>
    </row>
    <row r="6" spans="1:9">
      <c r="A6" s="43"/>
      <c r="B6" s="44" t="s">
        <v>14</v>
      </c>
      <c r="C6" s="45">
        <v>649.955</v>
      </c>
      <c r="E6" s="4" t="s">
        <v>15</v>
      </c>
      <c r="F6" s="6">
        <f>C16+C17+C18+C19</f>
        <v>242.383</v>
      </c>
      <c r="G6" s="6">
        <f>C20</f>
        <v>586.573</v>
      </c>
      <c r="H6" s="4">
        <f>H5</f>
        <v>-62.308</v>
      </c>
      <c r="I6" s="4">
        <f>SUM(F6:H6)</f>
        <v>766.648</v>
      </c>
    </row>
    <row r="7" spans="1:9">
      <c r="A7" s="43"/>
      <c r="B7" s="44" t="s">
        <v>9</v>
      </c>
      <c r="C7" s="45">
        <v>0</v>
      </c>
      <c r="E7" s="4" t="s">
        <v>16</v>
      </c>
      <c r="F7" s="6">
        <f>C23+C24+C25+C26</f>
        <v>242.383</v>
      </c>
      <c r="G7" s="6">
        <v>569</v>
      </c>
      <c r="H7" s="4">
        <f>H6</f>
        <v>-62.308</v>
      </c>
      <c r="I7" s="4">
        <f>SUM(F7:H7)</f>
        <v>749.075</v>
      </c>
    </row>
    <row r="8" spans="1:9">
      <c r="A8" s="43"/>
      <c r="B8" s="44" t="s">
        <v>17</v>
      </c>
      <c r="C8" s="45">
        <v>889.423</v>
      </c>
      <c r="E8" s="4" t="s">
        <v>18</v>
      </c>
      <c r="F8" s="6">
        <f>F7</f>
        <v>242.383</v>
      </c>
      <c r="G8" s="6">
        <f>C27</f>
        <v>528.346</v>
      </c>
      <c r="H8" s="4">
        <f>H7</f>
        <v>-62.308</v>
      </c>
      <c r="I8" s="4">
        <f>SUM(F8:H8)</f>
        <v>708.421</v>
      </c>
    </row>
    <row r="9" spans="1:3">
      <c r="A9" s="43" t="s">
        <v>13</v>
      </c>
      <c r="B9" s="44" t="s">
        <v>4</v>
      </c>
      <c r="C9" s="47">
        <v>226.406</v>
      </c>
    </row>
    <row r="10" spans="1:3">
      <c r="A10" s="43"/>
      <c r="B10" s="44" t="s">
        <v>5</v>
      </c>
      <c r="C10" s="47">
        <v>11.399</v>
      </c>
    </row>
    <row r="11" spans="1:3">
      <c r="A11" s="43"/>
      <c r="B11" s="44" t="s">
        <v>11</v>
      </c>
      <c r="C11" s="47">
        <v>2.289</v>
      </c>
    </row>
    <row r="12" spans="1:3">
      <c r="A12" s="43"/>
      <c r="B12" s="44" t="s">
        <v>12</v>
      </c>
      <c r="C12" s="47">
        <v>2.289</v>
      </c>
    </row>
    <row r="13" spans="1:3">
      <c r="A13" s="43"/>
      <c r="B13" s="44" t="s">
        <v>14</v>
      </c>
      <c r="C13" s="47">
        <v>632.451</v>
      </c>
    </row>
    <row r="14" spans="1:3">
      <c r="A14" s="43"/>
      <c r="B14" s="44" t="s">
        <v>9</v>
      </c>
      <c r="C14" s="47">
        <v>-62.308</v>
      </c>
    </row>
    <row r="15" spans="1:3">
      <c r="A15" s="43"/>
      <c r="B15" s="44" t="s">
        <v>17</v>
      </c>
      <c r="C15" s="47">
        <v>812.526</v>
      </c>
    </row>
    <row r="16" spans="1:3">
      <c r="A16" s="43" t="s">
        <v>15</v>
      </c>
      <c r="B16" s="44" t="s">
        <v>4</v>
      </c>
      <c r="C16" s="47">
        <v>226.406</v>
      </c>
    </row>
    <row r="17" spans="1:3">
      <c r="A17" s="43"/>
      <c r="B17" s="44" t="s">
        <v>5</v>
      </c>
      <c r="C17" s="47">
        <v>11.399</v>
      </c>
    </row>
    <row r="18" spans="1:3">
      <c r="A18" s="43"/>
      <c r="B18" s="44" t="s">
        <v>11</v>
      </c>
      <c r="C18" s="47">
        <v>2.289</v>
      </c>
    </row>
    <row r="19" spans="1:3">
      <c r="A19" s="43"/>
      <c r="B19" s="44" t="s">
        <v>12</v>
      </c>
      <c r="C19" s="47">
        <v>2.289</v>
      </c>
    </row>
    <row r="20" spans="1:3">
      <c r="A20" s="43"/>
      <c r="B20" s="44" t="s">
        <v>14</v>
      </c>
      <c r="C20" s="47">
        <v>586.573</v>
      </c>
    </row>
    <row r="21" spans="1:3">
      <c r="A21" s="43"/>
      <c r="B21" s="44" t="s">
        <v>9</v>
      </c>
      <c r="C21" s="47">
        <v>-62.308</v>
      </c>
    </row>
    <row r="22" spans="1:3">
      <c r="A22" s="43"/>
      <c r="B22" s="44" t="s">
        <v>17</v>
      </c>
      <c r="C22" s="47">
        <v>766.648</v>
      </c>
    </row>
    <row r="23" spans="1:3">
      <c r="A23" s="43" t="s">
        <v>18</v>
      </c>
      <c r="B23" s="44" t="s">
        <v>4</v>
      </c>
      <c r="C23" s="47">
        <v>226.406</v>
      </c>
    </row>
    <row r="24" spans="1:3">
      <c r="A24" s="43"/>
      <c r="B24" s="44" t="s">
        <v>5</v>
      </c>
      <c r="C24" s="47">
        <v>11.399</v>
      </c>
    </row>
    <row r="25" spans="1:3">
      <c r="A25" s="43"/>
      <c r="B25" s="44" t="s">
        <v>11</v>
      </c>
      <c r="C25" s="47">
        <v>2.289</v>
      </c>
    </row>
    <row r="26" spans="1:3">
      <c r="A26" s="43"/>
      <c r="B26" s="44" t="s">
        <v>12</v>
      </c>
      <c r="C26" s="47">
        <v>2.289</v>
      </c>
    </row>
    <row r="27" spans="1:3">
      <c r="A27" s="43"/>
      <c r="B27" s="44" t="s">
        <v>14</v>
      </c>
      <c r="C27" s="47">
        <v>528.346</v>
      </c>
    </row>
    <row r="28" spans="1:3">
      <c r="A28" s="43"/>
      <c r="B28" s="44" t="s">
        <v>9</v>
      </c>
      <c r="C28" s="47">
        <v>-62.308</v>
      </c>
    </row>
    <row r="29" spans="1:3">
      <c r="A29" s="43"/>
      <c r="B29" s="44" t="s">
        <v>17</v>
      </c>
      <c r="C29" s="47">
        <v>708.421</v>
      </c>
    </row>
  </sheetData>
  <mergeCells count="5">
    <mergeCell ref="G2:I2"/>
    <mergeCell ref="A2:A8"/>
    <mergeCell ref="A9:A15"/>
    <mergeCell ref="A16:A22"/>
    <mergeCell ref="A23:A2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4"/>
  <sheetViews>
    <sheetView zoomScale="74" zoomScaleNormal="74" workbookViewId="0">
      <selection activeCell="I3" sqref="I3"/>
    </sheetView>
  </sheetViews>
  <sheetFormatPr defaultColWidth="8.88888888888889" defaultRowHeight="14.4"/>
  <cols>
    <col min="1" max="1" width="7.11111111111111" style="1" customWidth="1"/>
    <col min="2" max="2" width="15.7777777777778" style="1" customWidth="1"/>
    <col min="3" max="3" width="18.6666666666667" style="2" customWidth="1"/>
    <col min="4" max="5" width="20.7777777777778" style="2" customWidth="1"/>
    <col min="6" max="7" width="17.1111111111111" style="2" customWidth="1"/>
    <col min="8" max="8" width="12.8888888888889" style="2"/>
    <col min="9" max="9" width="16.4444444444444" style="2"/>
    <col min="10" max="10" width="12.8888888888889" style="2"/>
    <col min="11" max="11" width="8.88888888888889" style="2"/>
    <col min="12" max="12" width="12.8888888888889" style="2"/>
    <col min="13" max="16384" width="8.88888888888889" style="2"/>
  </cols>
  <sheetData>
    <row r="1" customHeight="1" spans="6:6">
      <c r="F1" s="2" t="s">
        <v>19</v>
      </c>
    </row>
    <row r="2" ht="28.8" spans="2:10">
      <c r="B2" s="3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</row>
    <row r="3" customHeight="1" spans="2:12">
      <c r="B3" s="5" t="s">
        <v>18</v>
      </c>
      <c r="C3" s="6">
        <f>I137/50</f>
        <v>83.38442</v>
      </c>
      <c r="D3" s="6">
        <f>I152/50</f>
        <v>445.52432</v>
      </c>
      <c r="E3" s="6">
        <v>0</v>
      </c>
      <c r="F3" s="6">
        <f>E3+D3+C3</f>
        <v>528.90874</v>
      </c>
      <c r="G3" s="4">
        <f>(F7-F3)/F7*100</f>
        <v>18.6237758534869</v>
      </c>
      <c r="H3" s="4">
        <f>H164</f>
        <v>2831.84</v>
      </c>
      <c r="I3" s="4">
        <f>H3/50</f>
        <v>56.6368</v>
      </c>
      <c r="J3" s="4">
        <f>(66.3312-I3)/66.3312%</f>
        <v>14.6151434015968</v>
      </c>
      <c r="K3" s="2">
        <f>I4-I3</f>
        <v>4.2696</v>
      </c>
      <c r="L3" s="2">
        <f>K3/I4</f>
        <v>0.0701010074474932</v>
      </c>
    </row>
    <row r="4" customHeight="1" spans="2:10">
      <c r="B4" s="5" t="s">
        <v>16</v>
      </c>
      <c r="C4" s="6">
        <f>I109/50</f>
        <v>61.1678658285</v>
      </c>
      <c r="D4" s="6">
        <f>I124/50</f>
        <v>507.612974369508</v>
      </c>
      <c r="E4" s="6">
        <v>0</v>
      </c>
      <c r="F4" s="6">
        <f>E4+D4+C4</f>
        <v>568.780840198008</v>
      </c>
      <c r="G4" s="4">
        <f>(F7-F4)/F7*100</f>
        <v>12.4891807569768</v>
      </c>
      <c r="H4" s="4">
        <f>H134</f>
        <v>3045.32</v>
      </c>
      <c r="I4" s="4">
        <f>H4/50</f>
        <v>60.9064</v>
      </c>
      <c r="J4" s="4">
        <f>(66.3312-I4)/66.3312%</f>
        <v>8.1783534746846</v>
      </c>
    </row>
    <row r="5" customHeight="1" spans="2:10">
      <c r="B5" s="5" t="s">
        <v>15</v>
      </c>
      <c r="C5" s="6">
        <f>I79/50</f>
        <v>83.38442</v>
      </c>
      <c r="D5" s="6">
        <f>I94/50</f>
        <v>507.56722</v>
      </c>
      <c r="E5" s="6">
        <v>0</v>
      </c>
      <c r="F5" s="6">
        <f>E5+D5+C5</f>
        <v>590.95164</v>
      </c>
      <c r="G5" s="4">
        <f>(F7-F5)/F7*100</f>
        <v>9.0780516949115</v>
      </c>
      <c r="H5" s="4">
        <f>H106</f>
        <v>3164.03</v>
      </c>
      <c r="I5" s="4">
        <f>H5/50</f>
        <v>63.2806</v>
      </c>
      <c r="J5" s="4">
        <f>(66.3312-I5)/66.3312%</f>
        <v>4.5990423812625</v>
      </c>
    </row>
    <row r="6" customHeight="1" spans="2:10">
      <c r="B6" s="5" t="s">
        <v>13</v>
      </c>
      <c r="C6" s="6">
        <f>I47/50</f>
        <v>107.9158</v>
      </c>
      <c r="D6" s="6">
        <f>I62/50</f>
        <v>507.56722</v>
      </c>
      <c r="E6" s="6">
        <f>G70/50</f>
        <v>21.346</v>
      </c>
      <c r="F6" s="6">
        <f>E6+D6+C6</f>
        <v>636.82902</v>
      </c>
      <c r="G6" s="4">
        <f>(F7-F6)/F7*100</f>
        <v>2.01950326151871</v>
      </c>
      <c r="H6" s="4">
        <f>H76</f>
        <v>3295.38</v>
      </c>
      <c r="I6" s="4">
        <f>H6/50</f>
        <v>65.9076</v>
      </c>
      <c r="J6" s="4">
        <f>(66.3312-I6)/66.3312%</f>
        <v>0.63861350314783</v>
      </c>
    </row>
    <row r="7" customHeight="1" spans="2:10">
      <c r="B7" s="5" t="s">
        <v>3</v>
      </c>
      <c r="C7" s="6">
        <f>I15/50</f>
        <v>112.04908</v>
      </c>
      <c r="D7" s="6">
        <f>I30/50</f>
        <v>507.3911</v>
      </c>
      <c r="E7" s="6">
        <f>1525.735/50</f>
        <v>30.5147</v>
      </c>
      <c r="F7" s="6">
        <f>E7+D7+C7</f>
        <v>649.95488</v>
      </c>
      <c r="G7" s="4">
        <v>0</v>
      </c>
      <c r="H7" s="4">
        <f>H44</f>
        <v>3316.56</v>
      </c>
      <c r="I7" s="4">
        <f>H7/50</f>
        <v>66.3312</v>
      </c>
      <c r="J7" s="4">
        <f>(66.3312-I7)/66.3312%</f>
        <v>0</v>
      </c>
    </row>
    <row r="8" spans="6:6">
      <c r="F8" s="2">
        <f>(F7-F3)/F7</f>
        <v>0.186237758534869</v>
      </c>
    </row>
    <row r="11" customHeight="1"/>
    <row r="13" ht="16.65" customHeight="1" spans="6:6">
      <c r="F13" s="7"/>
    </row>
    <row r="14" ht="28.8" spans="1:9">
      <c r="A14" s="8">
        <v>1</v>
      </c>
      <c r="B14" s="9"/>
      <c r="C14" s="10" t="s">
        <v>29</v>
      </c>
      <c r="D14" s="10" t="s">
        <v>1</v>
      </c>
      <c r="E14" s="10" t="s">
        <v>30</v>
      </c>
      <c r="F14" s="10" t="s">
        <v>31</v>
      </c>
      <c r="G14" s="11" t="s">
        <v>32</v>
      </c>
      <c r="H14" s="12" t="s">
        <v>33</v>
      </c>
      <c r="I14" s="12" t="s">
        <v>34</v>
      </c>
    </row>
    <row r="15" ht="15.9" customHeight="1" spans="1:9">
      <c r="A15" s="5" t="s">
        <v>3</v>
      </c>
      <c r="B15" s="5" t="s">
        <v>35</v>
      </c>
      <c r="C15" s="13" t="s">
        <v>36</v>
      </c>
      <c r="D15" s="14" t="s">
        <v>37</v>
      </c>
      <c r="E15" s="15">
        <v>347.16</v>
      </c>
      <c r="F15" s="15">
        <v>0.5703</v>
      </c>
      <c r="G15" s="15">
        <v>4726.801</v>
      </c>
      <c r="H15" s="4">
        <f>(E29+E25+E20)</f>
        <v>599.93</v>
      </c>
      <c r="I15" s="4">
        <f>(G15+G21+G26)</f>
        <v>5602.454</v>
      </c>
    </row>
    <row r="16" spans="1:9">
      <c r="A16" s="5"/>
      <c r="B16" s="5"/>
      <c r="C16" s="16"/>
      <c r="D16" s="14" t="s">
        <v>38</v>
      </c>
      <c r="E16" s="15">
        <v>49.4</v>
      </c>
      <c r="F16" s="15"/>
      <c r="G16" s="15"/>
      <c r="H16" s="4"/>
      <c r="I16" s="4"/>
    </row>
    <row r="17" spans="1:9">
      <c r="A17" s="5"/>
      <c r="B17" s="5"/>
      <c r="C17" s="16"/>
      <c r="D17" s="14" t="s">
        <v>39</v>
      </c>
      <c r="E17" s="15">
        <v>59.18</v>
      </c>
      <c r="F17" s="15"/>
      <c r="G17" s="15"/>
      <c r="H17" s="4"/>
      <c r="I17" s="4"/>
    </row>
    <row r="18" spans="1:9">
      <c r="A18" s="5"/>
      <c r="B18" s="5"/>
      <c r="C18" s="16"/>
      <c r="D18" s="14" t="s">
        <v>40</v>
      </c>
      <c r="E18" s="15">
        <v>50.41</v>
      </c>
      <c r="F18" s="15"/>
      <c r="G18" s="15"/>
      <c r="H18" s="4"/>
      <c r="I18" s="4"/>
    </row>
    <row r="19" spans="1:9">
      <c r="A19" s="5"/>
      <c r="B19" s="5"/>
      <c r="C19" s="16"/>
      <c r="D19" s="14" t="s">
        <v>41</v>
      </c>
      <c r="E19" s="15">
        <v>0</v>
      </c>
      <c r="F19" s="15"/>
      <c r="G19" s="15"/>
      <c r="H19" s="4"/>
      <c r="I19" s="4"/>
    </row>
    <row r="20" customHeight="1" spans="1:9">
      <c r="A20" s="5"/>
      <c r="B20" s="5"/>
      <c r="C20" s="17"/>
      <c r="D20" s="14" t="s">
        <v>42</v>
      </c>
      <c r="E20" s="15">
        <v>506.16</v>
      </c>
      <c r="F20" s="15"/>
      <c r="G20" s="15"/>
      <c r="H20" s="4"/>
      <c r="I20" s="4"/>
    </row>
    <row r="21" ht="15.9" customHeight="1" spans="1:9">
      <c r="A21" s="5"/>
      <c r="B21" s="5"/>
      <c r="C21" s="13" t="s">
        <v>43</v>
      </c>
      <c r="D21" s="14" t="s">
        <v>44</v>
      </c>
      <c r="E21" s="15">
        <v>0</v>
      </c>
      <c r="F21" s="15">
        <v>0.5703</v>
      </c>
      <c r="G21" s="15">
        <v>123.148</v>
      </c>
      <c r="H21" s="4"/>
      <c r="I21" s="4"/>
    </row>
    <row r="22" spans="1:9">
      <c r="A22" s="5"/>
      <c r="B22" s="5"/>
      <c r="C22" s="16"/>
      <c r="D22" s="14" t="s">
        <v>45</v>
      </c>
      <c r="E22" s="15">
        <v>13.19</v>
      </c>
      <c r="F22" s="15"/>
      <c r="G22" s="15"/>
      <c r="H22" s="4"/>
      <c r="I22" s="4"/>
    </row>
    <row r="23" spans="1:9">
      <c r="A23" s="5"/>
      <c r="B23" s="5"/>
      <c r="C23" s="16"/>
      <c r="D23" s="14" t="s">
        <v>46</v>
      </c>
      <c r="E23" s="15">
        <v>0</v>
      </c>
      <c r="F23" s="15"/>
      <c r="G23" s="15"/>
      <c r="H23" s="4"/>
      <c r="I23" s="4"/>
    </row>
    <row r="24" ht="28.8" customHeight="1" spans="1:9">
      <c r="A24" s="5"/>
      <c r="B24" s="5"/>
      <c r="C24" s="16"/>
      <c r="D24" s="14" t="s">
        <v>47</v>
      </c>
      <c r="E24" s="15">
        <v>0</v>
      </c>
      <c r="F24" s="15"/>
      <c r="G24" s="15"/>
      <c r="H24" s="4"/>
      <c r="I24" s="4"/>
    </row>
    <row r="25" customHeight="1" spans="1:9">
      <c r="A25" s="5"/>
      <c r="B25" s="5"/>
      <c r="C25" s="17"/>
      <c r="D25" s="14" t="s">
        <v>48</v>
      </c>
      <c r="E25" s="15">
        <v>13.19</v>
      </c>
      <c r="F25" s="15"/>
      <c r="G25" s="15"/>
      <c r="H25" s="4"/>
      <c r="I25" s="4"/>
    </row>
    <row r="26" ht="15.9" customHeight="1" spans="1:9">
      <c r="A26" s="5"/>
      <c r="B26" s="5"/>
      <c r="C26" s="13" t="s">
        <v>49</v>
      </c>
      <c r="D26" s="14" t="s">
        <v>50</v>
      </c>
      <c r="E26" s="15">
        <v>78.16</v>
      </c>
      <c r="F26" s="15">
        <v>0.5703</v>
      </c>
      <c r="G26" s="15">
        <v>752.505</v>
      </c>
      <c r="H26" s="4"/>
      <c r="I26" s="4"/>
    </row>
    <row r="27" spans="1:9">
      <c r="A27" s="5"/>
      <c r="B27" s="5"/>
      <c r="C27" s="16"/>
      <c r="D27" s="14" t="s">
        <v>51</v>
      </c>
      <c r="E27" s="15">
        <v>2.42</v>
      </c>
      <c r="F27" s="15"/>
      <c r="G27" s="15"/>
      <c r="H27" s="4"/>
      <c r="I27" s="4"/>
    </row>
    <row r="28" spans="1:9">
      <c r="A28" s="5"/>
      <c r="B28" s="5"/>
      <c r="C28" s="16"/>
      <c r="D28" s="14" t="s">
        <v>52</v>
      </c>
      <c r="E28" s="15">
        <v>0</v>
      </c>
      <c r="F28" s="15"/>
      <c r="G28" s="15"/>
      <c r="H28" s="4"/>
      <c r="I28" s="4"/>
    </row>
    <row r="29" ht="15.9" customHeight="1" spans="1:9">
      <c r="A29" s="5"/>
      <c r="B29" s="5"/>
      <c r="C29" s="17"/>
      <c r="D29" s="14" t="s">
        <v>53</v>
      </c>
      <c r="E29" s="15">
        <v>80.58</v>
      </c>
      <c r="F29" s="15"/>
      <c r="G29" s="15"/>
      <c r="H29" s="4"/>
      <c r="I29" s="4"/>
    </row>
    <row r="30" ht="29.55" customHeight="1" spans="1:9">
      <c r="A30" s="5"/>
      <c r="B30" s="5" t="s">
        <v>54</v>
      </c>
      <c r="C30" s="14" t="s">
        <v>55</v>
      </c>
      <c r="D30" s="14"/>
      <c r="E30" s="15">
        <v>472.55</v>
      </c>
      <c r="F30" s="15">
        <v>0.5703</v>
      </c>
      <c r="G30" s="18">
        <v>4412.986</v>
      </c>
      <c r="H30" s="4">
        <f>(E30+E31+E32+E34)</f>
        <v>2716.63</v>
      </c>
      <c r="I30" s="4">
        <f>G30+G31+G32</f>
        <v>25369.555</v>
      </c>
    </row>
    <row r="31" ht="43.95" customHeight="1" spans="1:9">
      <c r="A31" s="5"/>
      <c r="B31" s="5"/>
      <c r="C31" s="14" t="s">
        <v>56</v>
      </c>
      <c r="D31" s="14"/>
      <c r="E31" s="15">
        <v>1515.26</v>
      </c>
      <c r="F31" s="15">
        <v>0.5703</v>
      </c>
      <c r="G31" s="18">
        <v>14150.378</v>
      </c>
      <c r="H31" s="4"/>
      <c r="I31" s="4"/>
    </row>
    <row r="32" ht="15.9" customHeight="1" spans="1:9">
      <c r="A32" s="5"/>
      <c r="B32" s="5"/>
      <c r="C32" s="14" t="s">
        <v>57</v>
      </c>
      <c r="D32" s="14" t="s">
        <v>58</v>
      </c>
      <c r="E32" s="15">
        <v>91.72</v>
      </c>
      <c r="F32" s="15">
        <v>0.5703</v>
      </c>
      <c r="G32" s="15">
        <v>6806.191</v>
      </c>
      <c r="H32" s="4"/>
      <c r="I32" s="4"/>
    </row>
    <row r="33" spans="1:9">
      <c r="A33" s="5"/>
      <c r="B33" s="5"/>
      <c r="C33" s="14"/>
      <c r="D33" s="14" t="s">
        <v>59</v>
      </c>
      <c r="E33" s="15">
        <v>0</v>
      </c>
      <c r="F33" s="15"/>
      <c r="G33" s="15"/>
      <c r="H33" s="4"/>
      <c r="I33" s="4"/>
    </row>
    <row r="34" ht="28.8" customHeight="1" spans="1:9">
      <c r="A34" s="5"/>
      <c r="B34" s="5"/>
      <c r="C34" s="14"/>
      <c r="D34" s="14" t="s">
        <v>60</v>
      </c>
      <c r="E34" s="15">
        <v>637.1</v>
      </c>
      <c r="F34" s="15"/>
      <c r="G34" s="15"/>
      <c r="H34" s="4"/>
      <c r="I34" s="4"/>
    </row>
    <row r="35" spans="1:9">
      <c r="A35" s="5"/>
      <c r="B35" s="5"/>
      <c r="C35" s="14"/>
      <c r="D35" s="14" t="s">
        <v>61</v>
      </c>
      <c r="E35" s="15">
        <v>0</v>
      </c>
      <c r="F35" s="15"/>
      <c r="G35" s="15"/>
      <c r="H35" s="4"/>
      <c r="I35" s="4"/>
    </row>
    <row r="36" customHeight="1" spans="1:9">
      <c r="A36" s="5"/>
      <c r="B36" s="5"/>
      <c r="C36" s="14"/>
      <c r="D36" s="14" t="s">
        <v>17</v>
      </c>
      <c r="E36" s="15">
        <v>728.82</v>
      </c>
      <c r="F36" s="15"/>
      <c r="G36" s="15"/>
      <c r="H36" s="4"/>
      <c r="I36" s="4"/>
    </row>
    <row r="37" ht="28.2" spans="1:9">
      <c r="A37" s="5"/>
      <c r="B37" s="5" t="s">
        <v>62</v>
      </c>
      <c r="C37" s="10" t="s">
        <v>63</v>
      </c>
      <c r="D37" s="10" t="s">
        <v>64</v>
      </c>
      <c r="E37" s="10" t="s">
        <v>65</v>
      </c>
      <c r="F37" s="10" t="s">
        <v>66</v>
      </c>
      <c r="G37" s="10" t="s">
        <v>67</v>
      </c>
      <c r="H37" s="4"/>
      <c r="I37" s="4"/>
    </row>
    <row r="38" spans="1:9">
      <c r="A38" s="5"/>
      <c r="B38" s="5"/>
      <c r="C38" s="14" t="s">
        <v>68</v>
      </c>
      <c r="D38" s="14" t="s">
        <v>69</v>
      </c>
      <c r="E38" s="19">
        <v>466.007</v>
      </c>
      <c r="F38" s="19">
        <v>55.54</v>
      </c>
      <c r="G38" s="19">
        <v>1525.735</v>
      </c>
      <c r="H38" s="4"/>
      <c r="I38" s="4"/>
    </row>
    <row r="39" ht="16.65" customHeight="1" spans="1:9">
      <c r="A39" s="5"/>
      <c r="B39" s="5"/>
      <c r="C39" s="10" t="s">
        <v>54</v>
      </c>
      <c r="D39" s="10" t="s">
        <v>64</v>
      </c>
      <c r="E39" s="10" t="s">
        <v>70</v>
      </c>
      <c r="F39" s="10"/>
      <c r="G39" s="10" t="s">
        <v>67</v>
      </c>
      <c r="H39" s="4"/>
      <c r="I39" s="4"/>
    </row>
    <row r="40" ht="15.9" customHeight="1" spans="1:9">
      <c r="A40" s="5"/>
      <c r="B40" s="5"/>
      <c r="C40" s="14" t="s">
        <v>71</v>
      </c>
      <c r="D40" s="14" t="s">
        <v>72</v>
      </c>
      <c r="E40" s="19">
        <v>0</v>
      </c>
      <c r="F40" s="19"/>
      <c r="G40" s="19">
        <v>0</v>
      </c>
      <c r="H40" s="4"/>
      <c r="I40" s="4"/>
    </row>
    <row r="41" ht="28.2" spans="1:9">
      <c r="A41" s="5"/>
      <c r="B41" s="5" t="s">
        <v>73</v>
      </c>
      <c r="C41" s="10" t="s">
        <v>74</v>
      </c>
      <c r="D41" s="10" t="s">
        <v>1</v>
      </c>
      <c r="E41" s="10" t="s">
        <v>75</v>
      </c>
      <c r="F41" s="10" t="s">
        <v>76</v>
      </c>
      <c r="G41" s="10" t="s">
        <v>77</v>
      </c>
      <c r="H41" s="4"/>
      <c r="I41" s="4"/>
    </row>
    <row r="42" ht="15.9" customHeight="1" spans="1:9">
      <c r="A42" s="5"/>
      <c r="B42" s="5"/>
      <c r="C42" s="14" t="s">
        <v>78</v>
      </c>
      <c r="D42" s="14" t="s">
        <v>79</v>
      </c>
      <c r="E42" s="15">
        <v>0</v>
      </c>
      <c r="F42" s="15">
        <v>0.5703</v>
      </c>
      <c r="G42" s="18">
        <v>0</v>
      </c>
      <c r="H42" s="4"/>
      <c r="I42" s="4"/>
    </row>
    <row r="43" spans="1:9">
      <c r="A43" s="5"/>
      <c r="B43" s="5"/>
      <c r="C43" s="14"/>
      <c r="D43" s="14" t="s">
        <v>80</v>
      </c>
      <c r="E43" s="15">
        <v>0</v>
      </c>
      <c r="F43" s="15"/>
      <c r="G43" s="18">
        <v>0</v>
      </c>
      <c r="H43" s="4"/>
      <c r="I43" s="4"/>
    </row>
    <row r="44" ht="15.9" customHeight="1" spans="1:9">
      <c r="A44" s="5"/>
      <c r="B44" s="5"/>
      <c r="C44" s="10" t="s">
        <v>81</v>
      </c>
      <c r="D44" s="10"/>
      <c r="E44" s="10"/>
      <c r="F44" s="10"/>
      <c r="G44" s="18">
        <v>32497.749</v>
      </c>
      <c r="H44" s="4">
        <f>H30+H15</f>
        <v>3316.56</v>
      </c>
      <c r="I44" s="4">
        <f>G44</f>
        <v>32497.749</v>
      </c>
    </row>
    <row r="45" spans="1:9">
      <c r="A45" s="20">
        <v>2</v>
      </c>
      <c r="B45" s="21"/>
      <c r="C45" s="10" t="s">
        <v>29</v>
      </c>
      <c r="D45" s="10" t="s">
        <v>1</v>
      </c>
      <c r="E45" s="10" t="s">
        <v>82</v>
      </c>
      <c r="F45" s="10" t="s">
        <v>83</v>
      </c>
      <c r="G45" s="10" t="s">
        <v>84</v>
      </c>
      <c r="H45" s="22" t="s">
        <v>33</v>
      </c>
      <c r="I45" s="22" t="s">
        <v>34</v>
      </c>
    </row>
    <row r="46" spans="1:9">
      <c r="A46" s="23"/>
      <c r="B46" s="24"/>
      <c r="C46" s="10"/>
      <c r="D46" s="10"/>
      <c r="E46" s="25" t="s">
        <v>85</v>
      </c>
      <c r="F46" s="25" t="s">
        <v>86</v>
      </c>
      <c r="G46" s="10"/>
      <c r="H46" s="26"/>
      <c r="I46" s="26"/>
    </row>
    <row r="47" spans="1:9">
      <c r="A47" s="5" t="s">
        <v>13</v>
      </c>
      <c r="B47" s="5" t="s">
        <v>35</v>
      </c>
      <c r="C47" s="13" t="s">
        <v>36</v>
      </c>
      <c r="D47" s="14" t="s">
        <v>37</v>
      </c>
      <c r="E47" s="15">
        <v>330.1</v>
      </c>
      <c r="F47" s="15">
        <v>0.5703</v>
      </c>
      <c r="G47" s="15">
        <v>4520.137</v>
      </c>
      <c r="H47" s="4">
        <f>(E61+E57+E52)</f>
        <v>577.8</v>
      </c>
      <c r="I47" s="4">
        <f>G47+G53+G58</f>
        <v>5395.79</v>
      </c>
    </row>
    <row r="48" spans="1:9">
      <c r="A48" s="5"/>
      <c r="B48" s="5"/>
      <c r="C48" s="16"/>
      <c r="D48" s="14" t="s">
        <v>38</v>
      </c>
      <c r="E48" s="15">
        <v>47.83</v>
      </c>
      <c r="F48" s="15"/>
      <c r="G48" s="15"/>
      <c r="H48" s="4"/>
      <c r="I48" s="4"/>
    </row>
    <row r="49" spans="1:9">
      <c r="A49" s="5"/>
      <c r="B49" s="5"/>
      <c r="C49" s="16"/>
      <c r="D49" s="14" t="s">
        <v>39</v>
      </c>
      <c r="E49" s="15">
        <v>57.28</v>
      </c>
      <c r="F49" s="15"/>
      <c r="G49" s="15"/>
      <c r="H49" s="4"/>
      <c r="I49" s="4"/>
    </row>
    <row r="50" spans="1:9">
      <c r="A50" s="5"/>
      <c r="B50" s="5"/>
      <c r="C50" s="16"/>
      <c r="D50" s="14" t="s">
        <v>40</v>
      </c>
      <c r="E50" s="15">
        <v>48.81</v>
      </c>
      <c r="F50" s="15"/>
      <c r="G50" s="15"/>
      <c r="H50" s="4"/>
      <c r="I50" s="4"/>
    </row>
    <row r="51" spans="1:9">
      <c r="A51" s="5"/>
      <c r="B51" s="5"/>
      <c r="C51" s="16"/>
      <c r="D51" s="14" t="s">
        <v>41</v>
      </c>
      <c r="E51" s="15">
        <v>0</v>
      </c>
      <c r="F51" s="15"/>
      <c r="G51" s="15"/>
      <c r="H51" s="4"/>
      <c r="I51" s="4"/>
    </row>
    <row r="52" spans="1:9">
      <c r="A52" s="5"/>
      <c r="B52" s="5"/>
      <c r="C52" s="17"/>
      <c r="D52" s="14" t="s">
        <v>42</v>
      </c>
      <c r="E52" s="15">
        <v>484.03</v>
      </c>
      <c r="F52" s="15"/>
      <c r="G52" s="15"/>
      <c r="H52" s="4"/>
      <c r="I52" s="4"/>
    </row>
    <row r="53" spans="1:9">
      <c r="A53" s="5"/>
      <c r="B53" s="5"/>
      <c r="C53" s="13" t="s">
        <v>43</v>
      </c>
      <c r="D53" s="14" t="s">
        <v>44</v>
      </c>
      <c r="E53" s="15">
        <v>0</v>
      </c>
      <c r="F53" s="15">
        <v>0.5703</v>
      </c>
      <c r="G53" s="15">
        <v>123.148</v>
      </c>
      <c r="H53" s="4"/>
      <c r="I53" s="4"/>
    </row>
    <row r="54" spans="1:9">
      <c r="A54" s="5"/>
      <c r="B54" s="5"/>
      <c r="C54" s="16"/>
      <c r="D54" s="14" t="s">
        <v>45</v>
      </c>
      <c r="E54" s="15">
        <v>13.19</v>
      </c>
      <c r="F54" s="15"/>
      <c r="G54" s="15"/>
      <c r="H54" s="4"/>
      <c r="I54" s="4"/>
    </row>
    <row r="55" spans="1:9">
      <c r="A55" s="5"/>
      <c r="B55" s="5"/>
      <c r="C55" s="16"/>
      <c r="D55" s="14" t="s">
        <v>46</v>
      </c>
      <c r="E55" s="15">
        <v>0</v>
      </c>
      <c r="F55" s="15"/>
      <c r="G55" s="15"/>
      <c r="H55" s="4"/>
      <c r="I55" s="4"/>
    </row>
    <row r="56" spans="1:9">
      <c r="A56" s="5"/>
      <c r="B56" s="5"/>
      <c r="C56" s="16"/>
      <c r="D56" s="14" t="s">
        <v>47</v>
      </c>
      <c r="E56" s="15">
        <v>0</v>
      </c>
      <c r="F56" s="15"/>
      <c r="G56" s="15"/>
      <c r="H56" s="4"/>
      <c r="I56" s="4"/>
    </row>
    <row r="57" spans="1:9">
      <c r="A57" s="5"/>
      <c r="B57" s="5"/>
      <c r="C57" s="17"/>
      <c r="D57" s="14" t="s">
        <v>48</v>
      </c>
      <c r="E57" s="15">
        <v>13.19</v>
      </c>
      <c r="F57" s="15"/>
      <c r="G57" s="15"/>
      <c r="H57" s="4"/>
      <c r="I57" s="4"/>
    </row>
    <row r="58" spans="1:9">
      <c r="A58" s="5"/>
      <c r="B58" s="5"/>
      <c r="C58" s="13" t="s">
        <v>49</v>
      </c>
      <c r="D58" s="14" t="s">
        <v>50</v>
      </c>
      <c r="E58" s="15">
        <v>78.16</v>
      </c>
      <c r="F58" s="15">
        <v>0.5703</v>
      </c>
      <c r="G58" s="15">
        <v>752.505</v>
      </c>
      <c r="H58" s="4"/>
      <c r="I58" s="4"/>
    </row>
    <row r="59" spans="1:9">
      <c r="A59" s="5"/>
      <c r="B59" s="5"/>
      <c r="C59" s="16"/>
      <c r="D59" s="14" t="s">
        <v>51</v>
      </c>
      <c r="E59" s="15">
        <v>2.42</v>
      </c>
      <c r="F59" s="15"/>
      <c r="G59" s="15"/>
      <c r="H59" s="4"/>
      <c r="I59" s="4"/>
    </row>
    <row r="60" spans="1:9">
      <c r="A60" s="5"/>
      <c r="B60" s="5"/>
      <c r="C60" s="16"/>
      <c r="D60" s="14" t="s">
        <v>52</v>
      </c>
      <c r="E60" s="15">
        <v>0</v>
      </c>
      <c r="F60" s="15"/>
      <c r="G60" s="15"/>
      <c r="H60" s="4"/>
      <c r="I60" s="4"/>
    </row>
    <row r="61" spans="1:9">
      <c r="A61" s="5"/>
      <c r="B61" s="5"/>
      <c r="C61" s="17"/>
      <c r="D61" s="14" t="s">
        <v>53</v>
      </c>
      <c r="E61" s="15">
        <v>80.58</v>
      </c>
      <c r="F61" s="15"/>
      <c r="G61" s="15"/>
      <c r="H61" s="4"/>
      <c r="I61" s="4"/>
    </row>
    <row r="62" spans="1:9">
      <c r="A62" s="5"/>
      <c r="B62" s="5" t="s">
        <v>54</v>
      </c>
      <c r="C62" s="14" t="s">
        <v>55</v>
      </c>
      <c r="D62" s="14"/>
      <c r="E62" s="15">
        <v>473.5</v>
      </c>
      <c r="F62" s="15">
        <v>0.5703</v>
      </c>
      <c r="G62" s="18">
        <v>4421.792</v>
      </c>
      <c r="H62" s="4">
        <f>(E62+E63+E68)</f>
        <v>2717.58</v>
      </c>
      <c r="I62" s="4">
        <f>G62+G63+G64</f>
        <v>25378.361</v>
      </c>
    </row>
    <row r="63" spans="1:9">
      <c r="A63" s="5"/>
      <c r="B63" s="5"/>
      <c r="C63" s="14" t="s">
        <v>56</v>
      </c>
      <c r="D63" s="14"/>
      <c r="E63" s="15">
        <v>1515.26</v>
      </c>
      <c r="F63" s="15">
        <v>0.5703</v>
      </c>
      <c r="G63" s="18">
        <v>14150.378</v>
      </c>
      <c r="H63" s="4"/>
      <c r="I63" s="4"/>
    </row>
    <row r="64" spans="1:9">
      <c r="A64" s="5"/>
      <c r="B64" s="5"/>
      <c r="C64" s="14" t="s">
        <v>57</v>
      </c>
      <c r="D64" s="14" t="s">
        <v>58</v>
      </c>
      <c r="E64" s="15">
        <v>91.72</v>
      </c>
      <c r="F64" s="15">
        <v>0.5703</v>
      </c>
      <c r="G64" s="15">
        <v>6806.191</v>
      </c>
      <c r="H64" s="4"/>
      <c r="I64" s="4"/>
    </row>
    <row r="65" spans="1:9">
      <c r="A65" s="5"/>
      <c r="B65" s="5"/>
      <c r="C65" s="14"/>
      <c r="D65" s="14" t="s">
        <v>59</v>
      </c>
      <c r="E65" s="15">
        <v>0</v>
      </c>
      <c r="F65" s="15"/>
      <c r="G65" s="15"/>
      <c r="H65" s="4"/>
      <c r="I65" s="4"/>
    </row>
    <row r="66" ht="28.8" spans="1:9">
      <c r="A66" s="5"/>
      <c r="B66" s="5"/>
      <c r="C66" s="14"/>
      <c r="D66" s="14" t="s">
        <v>60</v>
      </c>
      <c r="E66" s="15">
        <v>637.1</v>
      </c>
      <c r="F66" s="15"/>
      <c r="G66" s="15"/>
      <c r="H66" s="4"/>
      <c r="I66" s="4"/>
    </row>
    <row r="67" spans="1:9">
      <c r="A67" s="5"/>
      <c r="B67" s="5"/>
      <c r="C67" s="14"/>
      <c r="D67" s="14" t="s">
        <v>61</v>
      </c>
      <c r="E67" s="15">
        <v>0</v>
      </c>
      <c r="F67" s="15"/>
      <c r="G67" s="15"/>
      <c r="H67" s="4"/>
      <c r="I67" s="4"/>
    </row>
    <row r="68" spans="1:9">
      <c r="A68" s="5"/>
      <c r="B68" s="5"/>
      <c r="C68" s="14"/>
      <c r="D68" s="14" t="s">
        <v>17</v>
      </c>
      <c r="E68" s="15">
        <v>728.82</v>
      </c>
      <c r="F68" s="15"/>
      <c r="G68" s="15"/>
      <c r="H68" s="4"/>
      <c r="I68" s="4"/>
    </row>
    <row r="69" ht="28.2" spans="1:9">
      <c r="A69" s="5"/>
      <c r="B69" s="5" t="s">
        <v>62</v>
      </c>
      <c r="C69" s="10" t="s">
        <v>63</v>
      </c>
      <c r="D69" s="10" t="s">
        <v>64</v>
      </c>
      <c r="E69" s="10" t="s">
        <v>65</v>
      </c>
      <c r="F69" s="10" t="s">
        <v>66</v>
      </c>
      <c r="G69" s="10" t="s">
        <v>67</v>
      </c>
      <c r="H69" s="4"/>
      <c r="I69" s="4"/>
    </row>
    <row r="70" spans="1:9">
      <c r="A70" s="5"/>
      <c r="B70" s="5"/>
      <c r="C70" s="14" t="s">
        <v>68</v>
      </c>
      <c r="D70" s="14" t="s">
        <v>69</v>
      </c>
      <c r="E70" s="19">
        <v>325.987</v>
      </c>
      <c r="F70" s="19">
        <v>55.54</v>
      </c>
      <c r="G70" s="19">
        <v>1067.3</v>
      </c>
      <c r="H70" s="4"/>
      <c r="I70" s="4"/>
    </row>
    <row r="71" spans="1:9">
      <c r="A71" s="5"/>
      <c r="B71" s="5"/>
      <c r="C71" s="10" t="s">
        <v>54</v>
      </c>
      <c r="D71" s="10" t="s">
        <v>64</v>
      </c>
      <c r="E71" s="10" t="s">
        <v>70</v>
      </c>
      <c r="F71" s="10"/>
      <c r="G71" s="10" t="s">
        <v>67</v>
      </c>
      <c r="H71" s="4"/>
      <c r="I71" s="4"/>
    </row>
    <row r="72" spans="1:9">
      <c r="A72" s="5"/>
      <c r="B72" s="5"/>
      <c r="C72" s="14" t="s">
        <v>71</v>
      </c>
      <c r="D72" s="14" t="s">
        <v>72</v>
      </c>
      <c r="E72" s="19">
        <v>0</v>
      </c>
      <c r="F72" s="19"/>
      <c r="G72" s="19">
        <v>0</v>
      </c>
      <c r="H72" s="4"/>
      <c r="I72" s="4"/>
    </row>
    <row r="73" ht="28.2" spans="1:9">
      <c r="A73" s="5"/>
      <c r="B73" s="5" t="s">
        <v>73</v>
      </c>
      <c r="C73" s="10" t="s">
        <v>74</v>
      </c>
      <c r="D73" s="10" t="s">
        <v>1</v>
      </c>
      <c r="E73" s="10" t="s">
        <v>75</v>
      </c>
      <c r="F73" s="10" t="s">
        <v>76</v>
      </c>
      <c r="G73" s="10" t="s">
        <v>77</v>
      </c>
      <c r="H73" s="4"/>
      <c r="I73" s="4"/>
    </row>
    <row r="74" spans="1:9">
      <c r="A74" s="5"/>
      <c r="B74" s="5"/>
      <c r="C74" s="14" t="s">
        <v>78</v>
      </c>
      <c r="D74" s="14" t="s">
        <v>79</v>
      </c>
      <c r="E74" s="15">
        <v>0</v>
      </c>
      <c r="F74" s="15">
        <v>0.5703</v>
      </c>
      <c r="G74" s="18">
        <v>0</v>
      </c>
      <c r="H74" s="4"/>
      <c r="I74" s="4"/>
    </row>
    <row r="75" spans="1:9">
      <c r="A75" s="5"/>
      <c r="B75" s="5"/>
      <c r="C75" s="14"/>
      <c r="D75" s="14" t="s">
        <v>80</v>
      </c>
      <c r="E75" s="15">
        <v>0</v>
      </c>
      <c r="F75" s="15"/>
      <c r="G75" s="18">
        <v>0</v>
      </c>
      <c r="H75" s="4"/>
      <c r="I75" s="4"/>
    </row>
    <row r="76" spans="1:9">
      <c r="A76" s="5"/>
      <c r="B76" s="5"/>
      <c r="C76" s="10" t="s">
        <v>81</v>
      </c>
      <c r="D76" s="10"/>
      <c r="E76" s="10"/>
      <c r="F76" s="10"/>
      <c r="G76" s="18">
        <v>31841.459</v>
      </c>
      <c r="H76" s="4">
        <f>H62+H47</f>
        <v>3295.38</v>
      </c>
      <c r="I76" s="4">
        <f>G76</f>
        <v>31841.459</v>
      </c>
    </row>
    <row r="77" spans="1:9">
      <c r="A77" s="27">
        <v>3</v>
      </c>
      <c r="B77" s="27"/>
      <c r="C77" s="10" t="s">
        <v>29</v>
      </c>
      <c r="D77" s="10" t="s">
        <v>1</v>
      </c>
      <c r="E77" s="10" t="s">
        <v>82</v>
      </c>
      <c r="F77" s="10" t="s">
        <v>83</v>
      </c>
      <c r="G77" s="10" t="s">
        <v>84</v>
      </c>
      <c r="H77" s="12" t="s">
        <v>33</v>
      </c>
      <c r="I77" s="12" t="s">
        <v>34</v>
      </c>
    </row>
    <row r="78" spans="1:9">
      <c r="A78" s="27"/>
      <c r="B78" s="27"/>
      <c r="C78" s="10"/>
      <c r="D78" s="10"/>
      <c r="E78" s="25" t="s">
        <v>85</v>
      </c>
      <c r="F78" s="25" t="s">
        <v>86</v>
      </c>
      <c r="G78" s="10"/>
      <c r="H78" s="12"/>
      <c r="I78" s="12"/>
    </row>
    <row r="79" spans="1:9">
      <c r="A79" s="5" t="s">
        <v>15</v>
      </c>
      <c r="B79" s="5" t="s">
        <v>35</v>
      </c>
      <c r="C79" s="14" t="s">
        <v>36</v>
      </c>
      <c r="D79" s="14" t="s">
        <v>37</v>
      </c>
      <c r="E79" s="15">
        <v>219.44</v>
      </c>
      <c r="F79" s="15">
        <v>0.5703</v>
      </c>
      <c r="G79" s="15">
        <v>2882.482</v>
      </c>
      <c r="H79" s="4">
        <f>(E93+E89+E84)</f>
        <v>446.45</v>
      </c>
      <c r="I79" s="4">
        <f>G79+G85+G90</f>
        <v>4169.221</v>
      </c>
    </row>
    <row r="80" spans="1:9">
      <c r="A80" s="5"/>
      <c r="B80" s="5"/>
      <c r="C80" s="14"/>
      <c r="D80" s="14" t="s">
        <v>38</v>
      </c>
      <c r="E80" s="15">
        <v>47.17</v>
      </c>
      <c r="F80" s="15"/>
      <c r="G80" s="15"/>
      <c r="H80" s="4"/>
      <c r="I80" s="4"/>
    </row>
    <row r="81" spans="1:9">
      <c r="A81" s="5"/>
      <c r="B81" s="5"/>
      <c r="C81" s="14"/>
      <c r="D81" s="14" t="s">
        <v>39</v>
      </c>
      <c r="E81" s="15">
        <v>42.05</v>
      </c>
      <c r="F81" s="15"/>
      <c r="G81" s="15"/>
      <c r="H81" s="4"/>
      <c r="I81" s="4"/>
    </row>
    <row r="82" spans="1:9">
      <c r="A82" s="5"/>
      <c r="B82" s="5"/>
      <c r="C82" s="14"/>
      <c r="D82" s="14" t="s">
        <v>40</v>
      </c>
      <c r="E82" s="15">
        <v>0</v>
      </c>
      <c r="F82" s="15"/>
      <c r="G82" s="15"/>
      <c r="H82" s="4"/>
      <c r="I82" s="4"/>
    </row>
    <row r="83" spans="1:9">
      <c r="A83" s="5"/>
      <c r="B83" s="5"/>
      <c r="C83" s="14"/>
      <c r="D83" s="14" t="s">
        <v>41</v>
      </c>
      <c r="E83" s="15">
        <v>0</v>
      </c>
      <c r="F83" s="15"/>
      <c r="G83" s="15"/>
      <c r="H83" s="4"/>
      <c r="I83" s="4"/>
    </row>
    <row r="84" spans="1:9">
      <c r="A84" s="5"/>
      <c r="B84" s="5"/>
      <c r="C84" s="14"/>
      <c r="D84" s="14" t="s">
        <v>42</v>
      </c>
      <c r="E84" s="15">
        <v>308.66</v>
      </c>
      <c r="F84" s="15"/>
      <c r="G84" s="15"/>
      <c r="H84" s="4"/>
      <c r="I84" s="4"/>
    </row>
    <row r="85" spans="1:9">
      <c r="A85" s="5"/>
      <c r="B85" s="5"/>
      <c r="C85" s="14" t="s">
        <v>43</v>
      </c>
      <c r="D85" s="14" t="s">
        <v>44</v>
      </c>
      <c r="E85" s="15">
        <v>45.45</v>
      </c>
      <c r="F85" s="15">
        <v>0.5703</v>
      </c>
      <c r="G85" s="15">
        <v>534.234</v>
      </c>
      <c r="H85" s="4"/>
      <c r="I85" s="4"/>
    </row>
    <row r="86" spans="1:9">
      <c r="A86" s="5"/>
      <c r="B86" s="5"/>
      <c r="C86" s="14"/>
      <c r="D86" s="14" t="s">
        <v>45</v>
      </c>
      <c r="E86" s="15">
        <v>6.43</v>
      </c>
      <c r="F86" s="15"/>
      <c r="G86" s="15"/>
      <c r="H86" s="4"/>
      <c r="I86" s="4"/>
    </row>
    <row r="87" spans="1:9">
      <c r="A87" s="5"/>
      <c r="B87" s="5"/>
      <c r="C87" s="14"/>
      <c r="D87" s="14" t="s">
        <v>46</v>
      </c>
      <c r="E87" s="15">
        <v>5.33</v>
      </c>
      <c r="F87" s="15"/>
      <c r="G87" s="15"/>
      <c r="H87" s="4"/>
      <c r="I87" s="4"/>
    </row>
    <row r="88" spans="1:9">
      <c r="A88" s="5"/>
      <c r="B88" s="5"/>
      <c r="C88" s="14"/>
      <c r="D88" s="14" t="s">
        <v>47</v>
      </c>
      <c r="E88" s="15">
        <v>0</v>
      </c>
      <c r="F88" s="15"/>
      <c r="G88" s="15"/>
      <c r="H88" s="4"/>
      <c r="I88" s="4"/>
    </row>
    <row r="89" spans="1:9">
      <c r="A89" s="5"/>
      <c r="B89" s="5"/>
      <c r="C89" s="14"/>
      <c r="D89" s="14" t="s">
        <v>48</v>
      </c>
      <c r="E89" s="15">
        <v>57.21</v>
      </c>
      <c r="F89" s="15"/>
      <c r="G89" s="15"/>
      <c r="H89" s="4"/>
      <c r="I89" s="4"/>
    </row>
    <row r="90" spans="1:9">
      <c r="A90" s="5"/>
      <c r="B90" s="5"/>
      <c r="C90" s="14" t="s">
        <v>49</v>
      </c>
      <c r="D90" s="14" t="s">
        <v>50</v>
      </c>
      <c r="E90" s="15">
        <v>78.16</v>
      </c>
      <c r="F90" s="15">
        <v>0.5703</v>
      </c>
      <c r="G90" s="15">
        <v>752.505</v>
      </c>
      <c r="H90" s="4"/>
      <c r="I90" s="4"/>
    </row>
    <row r="91" spans="1:9">
      <c r="A91" s="5"/>
      <c r="B91" s="5"/>
      <c r="C91" s="14"/>
      <c r="D91" s="14" t="s">
        <v>51</v>
      </c>
      <c r="E91" s="15">
        <v>2.42</v>
      </c>
      <c r="F91" s="15"/>
      <c r="G91" s="15"/>
      <c r="H91" s="4"/>
      <c r="I91" s="4"/>
    </row>
    <row r="92" spans="1:9">
      <c r="A92" s="5"/>
      <c r="B92" s="5"/>
      <c r="C92" s="14"/>
      <c r="D92" s="14" t="s">
        <v>52</v>
      </c>
      <c r="E92" s="15">
        <v>0</v>
      </c>
      <c r="F92" s="15"/>
      <c r="G92" s="15"/>
      <c r="H92" s="4"/>
      <c r="I92" s="4"/>
    </row>
    <row r="93" spans="1:9">
      <c r="A93" s="5"/>
      <c r="B93" s="5"/>
      <c r="C93" s="14"/>
      <c r="D93" s="14" t="s">
        <v>53</v>
      </c>
      <c r="E93" s="15">
        <v>80.58</v>
      </c>
      <c r="F93" s="15"/>
      <c r="G93" s="15"/>
      <c r="H93" s="4"/>
      <c r="I93" s="4"/>
    </row>
    <row r="94" spans="1:9">
      <c r="A94" s="5"/>
      <c r="B94" s="5" t="s">
        <v>54</v>
      </c>
      <c r="C94" s="14" t="s">
        <v>55</v>
      </c>
      <c r="D94" s="14"/>
      <c r="E94" s="15">
        <v>473.5</v>
      </c>
      <c r="F94" s="15">
        <v>0.5703</v>
      </c>
      <c r="G94" s="18">
        <v>4421.792</v>
      </c>
      <c r="H94" s="4">
        <f>(E94+E95+E100)</f>
        <v>2717.58</v>
      </c>
      <c r="I94" s="4">
        <f>G94+G95+G96</f>
        <v>25378.361</v>
      </c>
    </row>
    <row r="95" spans="1:9">
      <c r="A95" s="5"/>
      <c r="B95" s="5"/>
      <c r="C95" s="14" t="s">
        <v>56</v>
      </c>
      <c r="D95" s="14"/>
      <c r="E95" s="15">
        <v>1515.26</v>
      </c>
      <c r="F95" s="15">
        <v>0.5703</v>
      </c>
      <c r="G95" s="18">
        <v>14150.378</v>
      </c>
      <c r="H95" s="4"/>
      <c r="I95" s="4"/>
    </row>
    <row r="96" spans="1:9">
      <c r="A96" s="5"/>
      <c r="B96" s="5"/>
      <c r="C96" s="14" t="s">
        <v>57</v>
      </c>
      <c r="D96" s="14" t="s">
        <v>58</v>
      </c>
      <c r="E96" s="15">
        <v>91.72</v>
      </c>
      <c r="F96" s="15">
        <v>0.5703</v>
      </c>
      <c r="G96" s="15">
        <v>6806.191</v>
      </c>
      <c r="H96" s="4"/>
      <c r="I96" s="4"/>
    </row>
    <row r="97" spans="1:9">
      <c r="A97" s="5"/>
      <c r="B97" s="5"/>
      <c r="C97" s="14"/>
      <c r="D97" s="14" t="s">
        <v>59</v>
      </c>
      <c r="E97" s="15">
        <v>0</v>
      </c>
      <c r="F97" s="15"/>
      <c r="G97" s="15"/>
      <c r="H97" s="4"/>
      <c r="I97" s="4"/>
    </row>
    <row r="98" ht="28.8" spans="1:9">
      <c r="A98" s="5"/>
      <c r="B98" s="5"/>
      <c r="C98" s="14"/>
      <c r="D98" s="14" t="s">
        <v>60</v>
      </c>
      <c r="E98" s="15">
        <v>637.1</v>
      </c>
      <c r="F98" s="15"/>
      <c r="G98" s="15"/>
      <c r="H98" s="4"/>
      <c r="I98" s="4"/>
    </row>
    <row r="99" spans="1:9">
      <c r="A99" s="5"/>
      <c r="B99" s="5"/>
      <c r="C99" s="14"/>
      <c r="D99" s="14" t="s">
        <v>61</v>
      </c>
      <c r="E99" s="15">
        <v>0</v>
      </c>
      <c r="F99" s="15"/>
      <c r="G99" s="15"/>
      <c r="H99" s="4"/>
      <c r="I99" s="4"/>
    </row>
    <row r="100" spans="1:9">
      <c r="A100" s="5"/>
      <c r="B100" s="5"/>
      <c r="C100" s="14"/>
      <c r="D100" s="14" t="s">
        <v>17</v>
      </c>
      <c r="E100" s="15">
        <v>728.82</v>
      </c>
      <c r="F100" s="15"/>
      <c r="G100" s="15"/>
      <c r="H100" s="4"/>
      <c r="I100" s="4"/>
    </row>
    <row r="101" spans="1:9">
      <c r="A101" s="5"/>
      <c r="B101" s="5" t="s">
        <v>73</v>
      </c>
      <c r="C101" s="10" t="s">
        <v>54</v>
      </c>
      <c r="D101" s="10" t="s">
        <v>64</v>
      </c>
      <c r="E101" s="10" t="s">
        <v>70</v>
      </c>
      <c r="F101" s="10"/>
      <c r="G101" s="10" t="s">
        <v>67</v>
      </c>
      <c r="H101" s="4"/>
      <c r="I101" s="4"/>
    </row>
    <row r="102" spans="1:9">
      <c r="A102" s="5"/>
      <c r="B102" s="5"/>
      <c r="C102" s="14" t="s">
        <v>71</v>
      </c>
      <c r="D102" s="14" t="s">
        <v>72</v>
      </c>
      <c r="E102" s="19">
        <v>0</v>
      </c>
      <c r="F102" s="19"/>
      <c r="G102" s="19">
        <v>0</v>
      </c>
      <c r="H102" s="4"/>
      <c r="I102" s="4"/>
    </row>
    <row r="103" ht="28.2" spans="1:9">
      <c r="A103" s="5"/>
      <c r="B103" s="5"/>
      <c r="C103" s="10" t="s">
        <v>74</v>
      </c>
      <c r="D103" s="10" t="s">
        <v>1</v>
      </c>
      <c r="E103" s="10" t="s">
        <v>75</v>
      </c>
      <c r="F103" s="10" t="s">
        <v>76</v>
      </c>
      <c r="G103" s="10" t="s">
        <v>77</v>
      </c>
      <c r="H103" s="4"/>
      <c r="I103" s="4"/>
    </row>
    <row r="104" spans="1:9">
      <c r="A104" s="5"/>
      <c r="B104" s="5"/>
      <c r="C104" s="14" t="s">
        <v>78</v>
      </c>
      <c r="D104" s="14" t="s">
        <v>79</v>
      </c>
      <c r="E104" s="15">
        <v>0</v>
      </c>
      <c r="F104" s="15">
        <v>0.5703</v>
      </c>
      <c r="G104" s="18">
        <v>0</v>
      </c>
      <c r="H104" s="4"/>
      <c r="I104" s="4"/>
    </row>
    <row r="105" spans="1:9">
      <c r="A105" s="5"/>
      <c r="B105" s="5"/>
      <c r="C105" s="14"/>
      <c r="D105" s="14" t="s">
        <v>80</v>
      </c>
      <c r="E105" s="15">
        <v>0</v>
      </c>
      <c r="F105" s="15"/>
      <c r="G105" s="18">
        <v>0</v>
      </c>
      <c r="H105" s="4"/>
      <c r="I105" s="4"/>
    </row>
    <row r="106" spans="1:9">
      <c r="A106" s="5"/>
      <c r="B106" s="5"/>
      <c r="C106" s="10" t="s">
        <v>81</v>
      </c>
      <c r="D106" s="10"/>
      <c r="E106" s="10"/>
      <c r="F106" s="10"/>
      <c r="G106" s="18">
        <v>29547.581</v>
      </c>
      <c r="H106" s="4">
        <f>H94+H79</f>
        <v>3164.03</v>
      </c>
      <c r="I106" s="4">
        <f>I94+I79</f>
        <v>29547.582</v>
      </c>
    </row>
    <row r="107" spans="1:9">
      <c r="A107" s="27">
        <v>4</v>
      </c>
      <c r="B107" s="27"/>
      <c r="C107" s="10" t="s">
        <v>29</v>
      </c>
      <c r="D107" s="10" t="s">
        <v>1</v>
      </c>
      <c r="E107" s="10" t="s">
        <v>82</v>
      </c>
      <c r="F107" s="10" t="s">
        <v>83</v>
      </c>
      <c r="G107" s="10" t="s">
        <v>84</v>
      </c>
      <c r="H107" s="12" t="s">
        <v>33</v>
      </c>
      <c r="I107" s="12" t="s">
        <v>34</v>
      </c>
    </row>
    <row r="108" spans="1:9">
      <c r="A108" s="27"/>
      <c r="B108" s="27"/>
      <c r="C108" s="10"/>
      <c r="D108" s="10"/>
      <c r="E108" s="25" t="s">
        <v>85</v>
      </c>
      <c r="F108" s="25" t="s">
        <v>86</v>
      </c>
      <c r="G108" s="10"/>
      <c r="H108" s="12"/>
      <c r="I108" s="12"/>
    </row>
    <row r="109" spans="1:9">
      <c r="A109" s="5" t="s">
        <v>16</v>
      </c>
      <c r="B109" s="5" t="s">
        <v>35</v>
      </c>
      <c r="C109" s="14" t="s">
        <v>36</v>
      </c>
      <c r="D109" s="28" t="s">
        <v>37</v>
      </c>
      <c r="E109" s="29">
        <f>1.82*50</f>
        <v>91</v>
      </c>
      <c r="F109" s="15">
        <v>0.5703</v>
      </c>
      <c r="G109" s="30">
        <f>E114*0.5703*16374.9*0.001</f>
        <v>1372.77500409</v>
      </c>
      <c r="H109" s="31">
        <f>(E123+E119+E114)</f>
        <v>327.5</v>
      </c>
      <c r="I109" s="35">
        <f>G109+G115+G120</f>
        <v>3058.393291425</v>
      </c>
    </row>
    <row r="110" spans="1:9">
      <c r="A110" s="5"/>
      <c r="B110" s="5"/>
      <c r="C110" s="14"/>
      <c r="D110" s="28" t="s">
        <v>38</v>
      </c>
      <c r="E110" s="29">
        <f>0.54*50</f>
        <v>27</v>
      </c>
      <c r="F110" s="15"/>
      <c r="G110" s="30"/>
      <c r="H110" s="31"/>
      <c r="I110" s="35"/>
    </row>
    <row r="111" spans="1:9">
      <c r="A111" s="5"/>
      <c r="B111" s="5"/>
      <c r="C111" s="14"/>
      <c r="D111" s="28" t="s">
        <v>39</v>
      </c>
      <c r="E111" s="29">
        <f>0.58*50</f>
        <v>29</v>
      </c>
      <c r="F111" s="15"/>
      <c r="G111" s="30"/>
      <c r="H111" s="31"/>
      <c r="I111" s="35"/>
    </row>
    <row r="112" spans="1:9">
      <c r="A112" s="5"/>
      <c r="B112" s="5"/>
      <c r="C112" s="14"/>
      <c r="D112" s="28" t="s">
        <v>87</v>
      </c>
      <c r="E112" s="29">
        <v>0</v>
      </c>
      <c r="F112" s="15"/>
      <c r="G112" s="30"/>
      <c r="H112" s="31"/>
      <c r="I112" s="35"/>
    </row>
    <row r="113" spans="1:9">
      <c r="A113" s="5"/>
      <c r="B113" s="5"/>
      <c r="C113" s="14"/>
      <c r="D113" s="28" t="s">
        <v>41</v>
      </c>
      <c r="E113" s="29">
        <v>0</v>
      </c>
      <c r="F113" s="15"/>
      <c r="G113" s="30"/>
      <c r="H113" s="31"/>
      <c r="I113" s="35"/>
    </row>
    <row r="114" spans="1:9">
      <c r="A114" s="5"/>
      <c r="B114" s="5"/>
      <c r="C114" s="14"/>
      <c r="D114" s="32" t="s">
        <v>42</v>
      </c>
      <c r="E114" s="29">
        <f>2.94*50</f>
        <v>147</v>
      </c>
      <c r="F114" s="15"/>
      <c r="G114" s="30"/>
      <c r="H114" s="31"/>
      <c r="I114" s="35"/>
    </row>
    <row r="115" spans="1:9">
      <c r="A115" s="5"/>
      <c r="B115" s="5"/>
      <c r="C115" s="14" t="s">
        <v>43</v>
      </c>
      <c r="D115" s="28" t="s">
        <v>44</v>
      </c>
      <c r="E115" s="29">
        <f>0.91*50</f>
        <v>45.5</v>
      </c>
      <c r="F115" s="15">
        <v>0.5703</v>
      </c>
      <c r="G115" s="30">
        <f>E119*0.5703*16374.9*0.001</f>
        <v>536.969814525</v>
      </c>
      <c r="H115" s="31"/>
      <c r="I115" s="35"/>
    </row>
    <row r="116" spans="1:9">
      <c r="A116" s="5"/>
      <c r="B116" s="5"/>
      <c r="C116" s="14"/>
      <c r="D116" s="28" t="s">
        <v>45</v>
      </c>
      <c r="E116" s="29">
        <f>0.13*50</f>
        <v>6.5</v>
      </c>
      <c r="F116" s="15"/>
      <c r="G116" s="30"/>
      <c r="H116" s="31"/>
      <c r="I116" s="35"/>
    </row>
    <row r="117" spans="1:9">
      <c r="A117" s="5"/>
      <c r="B117" s="5"/>
      <c r="C117" s="14"/>
      <c r="D117" s="28" t="s">
        <v>88</v>
      </c>
      <c r="E117" s="29">
        <f>0.11*50</f>
        <v>5.5</v>
      </c>
      <c r="F117" s="15"/>
      <c r="G117" s="30"/>
      <c r="H117" s="31"/>
      <c r="I117" s="35"/>
    </row>
    <row r="118" spans="1:9">
      <c r="A118" s="5"/>
      <c r="B118" s="5"/>
      <c r="C118" s="14"/>
      <c r="D118" s="28" t="s">
        <v>47</v>
      </c>
      <c r="E118" s="29">
        <v>0</v>
      </c>
      <c r="F118" s="15"/>
      <c r="G118" s="30"/>
      <c r="H118" s="31"/>
      <c r="I118" s="35"/>
    </row>
    <row r="119" spans="1:9">
      <c r="A119" s="5"/>
      <c r="B119" s="5"/>
      <c r="C119" s="14"/>
      <c r="D119" s="32" t="s">
        <v>48</v>
      </c>
      <c r="E119" s="29">
        <f>1.15*50</f>
        <v>57.5</v>
      </c>
      <c r="F119" s="15"/>
      <c r="G119" s="30"/>
      <c r="H119" s="31"/>
      <c r="I119" s="35"/>
    </row>
    <row r="120" spans="1:9">
      <c r="A120" s="5"/>
      <c r="B120" s="5"/>
      <c r="C120" s="14" t="s">
        <v>49</v>
      </c>
      <c r="D120" s="33" t="s">
        <v>50</v>
      </c>
      <c r="E120" s="29">
        <f>2.46*50</f>
        <v>123</v>
      </c>
      <c r="F120" s="15">
        <v>0.5703</v>
      </c>
      <c r="G120" s="30">
        <f>E123*0.5703*16374.9*0.001</f>
        <v>1148.64847281</v>
      </c>
      <c r="H120" s="31"/>
      <c r="I120" s="35"/>
    </row>
    <row r="121" spans="1:9">
      <c r="A121" s="5"/>
      <c r="B121" s="5"/>
      <c r="C121" s="14"/>
      <c r="D121" s="33" t="s">
        <v>51</v>
      </c>
      <c r="E121" s="29">
        <v>0</v>
      </c>
      <c r="F121" s="15"/>
      <c r="G121" s="30"/>
      <c r="H121" s="31"/>
      <c r="I121" s="35"/>
    </row>
    <row r="122" spans="1:9">
      <c r="A122" s="5"/>
      <c r="B122" s="5"/>
      <c r="C122" s="14"/>
      <c r="D122" s="33" t="s">
        <v>52</v>
      </c>
      <c r="E122" s="29">
        <v>0</v>
      </c>
      <c r="F122" s="15"/>
      <c r="G122" s="30"/>
      <c r="H122" s="31"/>
      <c r="I122" s="35"/>
    </row>
    <row r="123" spans="1:9">
      <c r="A123" s="5"/>
      <c r="B123" s="5"/>
      <c r="C123" s="14"/>
      <c r="D123" s="32" t="s">
        <v>53</v>
      </c>
      <c r="E123" s="29">
        <f>2.46*50</f>
        <v>123</v>
      </c>
      <c r="F123" s="15"/>
      <c r="G123" s="30"/>
      <c r="H123" s="31"/>
      <c r="I123" s="35"/>
    </row>
    <row r="124" spans="1:9">
      <c r="A124" s="5"/>
      <c r="B124" s="5" t="s">
        <v>54</v>
      </c>
      <c r="C124" s="32" t="s">
        <v>89</v>
      </c>
      <c r="D124" s="32"/>
      <c r="E124" s="29">
        <f>9.47*50</f>
        <v>473.5</v>
      </c>
      <c r="F124" s="15">
        <v>0.5703</v>
      </c>
      <c r="G124" s="34">
        <f>E124*0.5703*16374.9*0.001</f>
        <v>4421.829690045</v>
      </c>
      <c r="H124" s="31">
        <f>(E124+E125+E130)</f>
        <v>2717.82</v>
      </c>
      <c r="I124" s="35">
        <f>G124+G125+G126</f>
        <v>25380.6487184754</v>
      </c>
    </row>
    <row r="125" spans="1:9">
      <c r="A125" s="5"/>
      <c r="B125" s="5"/>
      <c r="C125" s="32" t="s">
        <v>90</v>
      </c>
      <c r="D125" s="32"/>
      <c r="E125" s="29">
        <f>30.31*50</f>
        <v>1515.5</v>
      </c>
      <c r="F125" s="15">
        <v>0.5703</v>
      </c>
      <c r="G125" s="34">
        <f>E125*0.5703*16374.9*0.001</f>
        <v>14152.656589785</v>
      </c>
      <c r="H125" s="31"/>
      <c r="I125" s="35"/>
    </row>
    <row r="126" spans="1:9">
      <c r="A126" s="5"/>
      <c r="B126" s="5"/>
      <c r="C126" s="32" t="s">
        <v>91</v>
      </c>
      <c r="D126" s="33" t="s">
        <v>58</v>
      </c>
      <c r="E126" s="15">
        <v>91.72</v>
      </c>
      <c r="F126" s="15">
        <v>0.5703</v>
      </c>
      <c r="G126" s="30">
        <f>E130*0.5703*16374.9*0.001</f>
        <v>6806.1624386454</v>
      </c>
      <c r="H126" s="31"/>
      <c r="I126" s="35"/>
    </row>
    <row r="127" spans="1:9">
      <c r="A127" s="5"/>
      <c r="B127" s="5"/>
      <c r="C127" s="32"/>
      <c r="D127" s="33" t="s">
        <v>92</v>
      </c>
      <c r="E127" s="15">
        <v>0</v>
      </c>
      <c r="F127" s="15"/>
      <c r="G127" s="30"/>
      <c r="H127" s="31"/>
      <c r="I127" s="35"/>
    </row>
    <row r="128" spans="1:9">
      <c r="A128" s="5"/>
      <c r="B128" s="5"/>
      <c r="C128" s="32"/>
      <c r="D128" s="33" t="s">
        <v>93</v>
      </c>
      <c r="E128" s="15">
        <v>637.1</v>
      </c>
      <c r="F128" s="15"/>
      <c r="G128" s="30"/>
      <c r="H128" s="31"/>
      <c r="I128" s="35"/>
    </row>
    <row r="129" spans="1:9">
      <c r="A129" s="5"/>
      <c r="B129" s="5"/>
      <c r="C129" s="32"/>
      <c r="D129" s="33" t="s">
        <v>61</v>
      </c>
      <c r="E129" s="15">
        <v>0</v>
      </c>
      <c r="F129" s="15"/>
      <c r="G129" s="30"/>
      <c r="H129" s="31"/>
      <c r="I129" s="35"/>
    </row>
    <row r="130" spans="1:9">
      <c r="A130" s="5"/>
      <c r="B130" s="5"/>
      <c r="C130" s="32"/>
      <c r="D130" s="32" t="s">
        <v>94</v>
      </c>
      <c r="E130" s="15">
        <v>728.82</v>
      </c>
      <c r="F130" s="15"/>
      <c r="G130" s="30"/>
      <c r="H130" s="31"/>
      <c r="I130" s="35"/>
    </row>
    <row r="131" spans="1:9">
      <c r="A131" s="5"/>
      <c r="B131" s="36" t="s">
        <v>73</v>
      </c>
      <c r="C131" s="32" t="s">
        <v>95</v>
      </c>
      <c r="D131" s="33" t="s">
        <v>96</v>
      </c>
      <c r="E131" s="29">
        <v>0</v>
      </c>
      <c r="F131" s="29">
        <v>0.5703</v>
      </c>
      <c r="G131" s="37">
        <f>E131*0.5703*16374.9*0.001</f>
        <v>0</v>
      </c>
      <c r="H131" s="31"/>
      <c r="I131" s="35"/>
    </row>
    <row r="132" spans="1:9">
      <c r="A132" s="5"/>
      <c r="B132" s="38"/>
      <c r="C132" s="32"/>
      <c r="D132" s="33" t="s">
        <v>97</v>
      </c>
      <c r="E132" s="29">
        <v>0</v>
      </c>
      <c r="F132" s="29"/>
      <c r="G132" s="37">
        <f>E132*0.5703*16374.9*0.001</f>
        <v>0</v>
      </c>
      <c r="H132" s="31"/>
      <c r="I132" s="35"/>
    </row>
    <row r="133" spans="1:9">
      <c r="A133" s="5"/>
      <c r="B133" s="39"/>
      <c r="C133" s="32"/>
      <c r="D133" s="32" t="s">
        <v>17</v>
      </c>
      <c r="E133" s="29">
        <v>0</v>
      </c>
      <c r="F133" s="29"/>
      <c r="G133" s="37">
        <f>E133*0.5703*16374.9*0.001</f>
        <v>0</v>
      </c>
      <c r="H133" s="31"/>
      <c r="I133" s="35"/>
    </row>
    <row r="134" spans="1:9">
      <c r="A134" s="5"/>
      <c r="B134" s="5"/>
      <c r="C134" s="32" t="s">
        <v>98</v>
      </c>
      <c r="D134" s="32"/>
      <c r="E134" s="4">
        <f>E130+E125+E124+E123+E119+E114</f>
        <v>3045.32</v>
      </c>
      <c r="F134" s="40"/>
      <c r="G134" s="34">
        <f>E134*0.5703*16374.9*0.001</f>
        <v>28439.0420099004</v>
      </c>
      <c r="H134" s="31">
        <f>H124+H109</f>
        <v>3045.32</v>
      </c>
      <c r="I134" s="35">
        <f>I124+I109</f>
        <v>28439.0420099004</v>
      </c>
    </row>
    <row r="135" spans="1:9">
      <c r="A135" s="27">
        <v>5</v>
      </c>
      <c r="B135" s="27"/>
      <c r="C135" s="10" t="s">
        <v>29</v>
      </c>
      <c r="D135" s="10" t="s">
        <v>1</v>
      </c>
      <c r="E135" s="10" t="s">
        <v>82</v>
      </c>
      <c r="F135" s="10" t="s">
        <v>83</v>
      </c>
      <c r="G135" s="10" t="s">
        <v>84</v>
      </c>
      <c r="H135" s="12" t="s">
        <v>33</v>
      </c>
      <c r="I135" s="12" t="s">
        <v>34</v>
      </c>
    </row>
    <row r="136" spans="1:9">
      <c r="A136" s="27"/>
      <c r="B136" s="27"/>
      <c r="C136" s="10"/>
      <c r="D136" s="10"/>
      <c r="E136" s="25" t="s">
        <v>99</v>
      </c>
      <c r="F136" s="25" t="s">
        <v>86</v>
      </c>
      <c r="G136" s="10"/>
      <c r="H136" s="12"/>
      <c r="I136" s="12"/>
    </row>
    <row r="137" spans="1:9">
      <c r="A137" s="5" t="s">
        <v>18</v>
      </c>
      <c r="B137" s="5" t="s">
        <v>35</v>
      </c>
      <c r="C137" s="14" t="s">
        <v>36</v>
      </c>
      <c r="D137" s="14" t="s">
        <v>37</v>
      </c>
      <c r="E137" s="15">
        <v>219.44</v>
      </c>
      <c r="F137" s="15">
        <v>0.5703</v>
      </c>
      <c r="G137" s="15">
        <v>2882.482</v>
      </c>
      <c r="H137" s="4">
        <f>(E151+E147+E142)</f>
        <v>446.45</v>
      </c>
      <c r="I137" s="4">
        <f>G137+G143+G148</f>
        <v>4169.221</v>
      </c>
    </row>
    <row r="138" spans="1:9">
      <c r="A138" s="5"/>
      <c r="B138" s="5"/>
      <c r="C138" s="14"/>
      <c r="D138" s="14" t="s">
        <v>38</v>
      </c>
      <c r="E138" s="15">
        <v>47.17</v>
      </c>
      <c r="F138" s="15"/>
      <c r="G138" s="15"/>
      <c r="H138" s="4"/>
      <c r="I138" s="4"/>
    </row>
    <row r="139" spans="1:9">
      <c r="A139" s="5"/>
      <c r="B139" s="5"/>
      <c r="C139" s="14"/>
      <c r="D139" s="14" t="s">
        <v>39</v>
      </c>
      <c r="E139" s="15">
        <v>42.05</v>
      </c>
      <c r="F139" s="15"/>
      <c r="G139" s="15"/>
      <c r="H139" s="4"/>
      <c r="I139" s="4"/>
    </row>
    <row r="140" spans="1:9">
      <c r="A140" s="5"/>
      <c r="B140" s="5"/>
      <c r="C140" s="14"/>
      <c r="D140" s="14" t="s">
        <v>40</v>
      </c>
      <c r="E140" s="15">
        <v>0</v>
      </c>
      <c r="F140" s="15"/>
      <c r="G140" s="15"/>
      <c r="H140" s="4"/>
      <c r="I140" s="4"/>
    </row>
    <row r="141" spans="1:9">
      <c r="A141" s="5"/>
      <c r="B141" s="5"/>
      <c r="C141" s="14"/>
      <c r="D141" s="14" t="s">
        <v>41</v>
      </c>
      <c r="E141" s="15">
        <v>0</v>
      </c>
      <c r="F141" s="15"/>
      <c r="G141" s="15"/>
      <c r="H141" s="4"/>
      <c r="I141" s="4"/>
    </row>
    <row r="142" spans="1:9">
      <c r="A142" s="5"/>
      <c r="B142" s="5"/>
      <c r="C142" s="14"/>
      <c r="D142" s="14" t="s">
        <v>42</v>
      </c>
      <c r="E142" s="15">
        <v>308.66</v>
      </c>
      <c r="F142" s="15"/>
      <c r="G142" s="15"/>
      <c r="H142" s="4"/>
      <c r="I142" s="4"/>
    </row>
    <row r="143" spans="1:9">
      <c r="A143" s="5"/>
      <c r="B143" s="5"/>
      <c r="C143" s="14" t="s">
        <v>43</v>
      </c>
      <c r="D143" s="14" t="s">
        <v>44</v>
      </c>
      <c r="E143" s="15">
        <v>45.45</v>
      </c>
      <c r="F143" s="15">
        <v>0.5703</v>
      </c>
      <c r="G143" s="15">
        <v>534.234</v>
      </c>
      <c r="H143" s="4"/>
      <c r="I143" s="4"/>
    </row>
    <row r="144" spans="1:9">
      <c r="A144" s="5"/>
      <c r="B144" s="5"/>
      <c r="C144" s="14"/>
      <c r="D144" s="14" t="s">
        <v>45</v>
      </c>
      <c r="E144" s="15">
        <v>6.43</v>
      </c>
      <c r="F144" s="15"/>
      <c r="G144" s="15"/>
      <c r="H144" s="4"/>
      <c r="I144" s="4"/>
    </row>
    <row r="145" spans="1:9">
      <c r="A145" s="5"/>
      <c r="B145" s="5"/>
      <c r="C145" s="14"/>
      <c r="D145" s="14" t="s">
        <v>46</v>
      </c>
      <c r="E145" s="15">
        <v>5.33</v>
      </c>
      <c r="F145" s="15"/>
      <c r="G145" s="15"/>
      <c r="H145" s="4"/>
      <c r="I145" s="4"/>
    </row>
    <row r="146" spans="1:9">
      <c r="A146" s="5"/>
      <c r="B146" s="5"/>
      <c r="C146" s="14"/>
      <c r="D146" s="14" t="s">
        <v>47</v>
      </c>
      <c r="E146" s="15">
        <v>0</v>
      </c>
      <c r="F146" s="15"/>
      <c r="G146" s="15"/>
      <c r="H146" s="4"/>
      <c r="I146" s="4"/>
    </row>
    <row r="147" spans="1:9">
      <c r="A147" s="5"/>
      <c r="B147" s="5"/>
      <c r="C147" s="14"/>
      <c r="D147" s="14" t="s">
        <v>48</v>
      </c>
      <c r="E147" s="15">
        <v>57.21</v>
      </c>
      <c r="F147" s="15"/>
      <c r="G147" s="15"/>
      <c r="H147" s="4"/>
      <c r="I147" s="4"/>
    </row>
    <row r="148" spans="1:9">
      <c r="A148" s="5"/>
      <c r="B148" s="5"/>
      <c r="C148" s="14" t="s">
        <v>49</v>
      </c>
      <c r="D148" s="14" t="s">
        <v>50</v>
      </c>
      <c r="E148" s="15">
        <v>78.16</v>
      </c>
      <c r="F148" s="15">
        <v>0.5703</v>
      </c>
      <c r="G148" s="15">
        <v>752.505</v>
      </c>
      <c r="H148" s="4"/>
      <c r="I148" s="4"/>
    </row>
    <row r="149" spans="1:9">
      <c r="A149" s="5"/>
      <c r="B149" s="5"/>
      <c r="C149" s="14"/>
      <c r="D149" s="14" t="s">
        <v>51</v>
      </c>
      <c r="E149" s="15">
        <v>2.42</v>
      </c>
      <c r="F149" s="15"/>
      <c r="G149" s="15"/>
      <c r="H149" s="4"/>
      <c r="I149" s="4"/>
    </row>
    <row r="150" spans="1:9">
      <c r="A150" s="5"/>
      <c r="B150" s="5"/>
      <c r="C150" s="14"/>
      <c r="D150" s="14" t="s">
        <v>52</v>
      </c>
      <c r="E150" s="15">
        <v>0</v>
      </c>
      <c r="F150" s="15"/>
      <c r="G150" s="15"/>
      <c r="H150" s="4"/>
      <c r="I150" s="4"/>
    </row>
    <row r="151" spans="1:9">
      <c r="A151" s="5"/>
      <c r="B151" s="5"/>
      <c r="C151" s="14"/>
      <c r="D151" s="14" t="s">
        <v>53</v>
      </c>
      <c r="E151" s="15">
        <v>80.58</v>
      </c>
      <c r="F151" s="15"/>
      <c r="G151" s="15"/>
      <c r="H151" s="4"/>
      <c r="I151" s="4"/>
    </row>
    <row r="152" spans="1:9">
      <c r="A152" s="5"/>
      <c r="B152" s="5" t="s">
        <v>54</v>
      </c>
      <c r="C152" s="14" t="s">
        <v>55</v>
      </c>
      <c r="D152" s="14"/>
      <c r="E152" s="15">
        <v>473.5</v>
      </c>
      <c r="F152" s="15">
        <v>0.5703</v>
      </c>
      <c r="G152" s="18">
        <v>4421.792</v>
      </c>
      <c r="H152" s="4">
        <f>E152+E153+E158-E162</f>
        <v>2385.39</v>
      </c>
      <c r="I152" s="4">
        <f>G152+G153+G154-G162</f>
        <v>22276.216</v>
      </c>
    </row>
    <row r="153" spans="1:9">
      <c r="A153" s="5"/>
      <c r="B153" s="5"/>
      <c r="C153" s="14" t="s">
        <v>56</v>
      </c>
      <c r="D153" s="14"/>
      <c r="E153" s="15">
        <v>1515.26</v>
      </c>
      <c r="F153" s="15">
        <v>0.5703</v>
      </c>
      <c r="G153" s="18">
        <v>14150.378</v>
      </c>
      <c r="H153" s="4"/>
      <c r="I153" s="4"/>
    </row>
    <row r="154" spans="1:9">
      <c r="A154" s="5"/>
      <c r="B154" s="5"/>
      <c r="C154" s="14" t="s">
        <v>57</v>
      </c>
      <c r="D154" s="14" t="s">
        <v>58</v>
      </c>
      <c r="E154" s="15">
        <v>91.72</v>
      </c>
      <c r="F154" s="15">
        <v>0.5703</v>
      </c>
      <c r="G154" s="15">
        <v>6806.191</v>
      </c>
      <c r="H154" s="4"/>
      <c r="I154" s="4"/>
    </row>
    <row r="155" spans="1:9">
      <c r="A155" s="5"/>
      <c r="B155" s="5"/>
      <c r="C155" s="14"/>
      <c r="D155" s="14" t="s">
        <v>59</v>
      </c>
      <c r="E155" s="15">
        <v>0</v>
      </c>
      <c r="F155" s="15"/>
      <c r="G155" s="15"/>
      <c r="H155" s="4"/>
      <c r="I155" s="4"/>
    </row>
    <row r="156" ht="28.8" spans="1:9">
      <c r="A156" s="5"/>
      <c r="B156" s="5"/>
      <c r="C156" s="14"/>
      <c r="D156" s="14" t="s">
        <v>60</v>
      </c>
      <c r="E156" s="15">
        <v>637.1</v>
      </c>
      <c r="F156" s="15"/>
      <c r="G156" s="15"/>
      <c r="H156" s="4"/>
      <c r="I156" s="4"/>
    </row>
    <row r="157" spans="1:9">
      <c r="A157" s="5"/>
      <c r="B157" s="5"/>
      <c r="C157" s="14"/>
      <c r="D157" s="14" t="s">
        <v>61</v>
      </c>
      <c r="E157" s="15">
        <v>0</v>
      </c>
      <c r="F157" s="15"/>
      <c r="G157" s="15"/>
      <c r="H157" s="4"/>
      <c r="I157" s="4"/>
    </row>
    <row r="158" spans="1:9">
      <c r="A158" s="5"/>
      <c r="B158" s="5"/>
      <c r="C158" s="14"/>
      <c r="D158" s="14" t="s">
        <v>17</v>
      </c>
      <c r="E158" s="15">
        <v>728.82</v>
      </c>
      <c r="F158" s="15"/>
      <c r="G158" s="15"/>
      <c r="H158" s="4"/>
      <c r="I158" s="4"/>
    </row>
    <row r="159" spans="1:9">
      <c r="A159" s="5"/>
      <c r="B159" s="5" t="s">
        <v>73</v>
      </c>
      <c r="C159" s="10" t="s">
        <v>54</v>
      </c>
      <c r="D159" s="10" t="s">
        <v>64</v>
      </c>
      <c r="E159" s="10" t="s">
        <v>70</v>
      </c>
      <c r="F159" s="10"/>
      <c r="G159" s="10" t="s">
        <v>67</v>
      </c>
      <c r="H159" s="4"/>
      <c r="I159" s="4"/>
    </row>
    <row r="160" spans="1:9">
      <c r="A160" s="5"/>
      <c r="B160" s="5"/>
      <c r="C160" s="14" t="s">
        <v>71</v>
      </c>
      <c r="D160" s="14" t="s">
        <v>72</v>
      </c>
      <c r="E160" s="19">
        <v>0</v>
      </c>
      <c r="F160" s="19"/>
      <c r="G160" s="19">
        <v>0</v>
      </c>
      <c r="H160" s="4"/>
      <c r="I160" s="4"/>
    </row>
    <row r="161" ht="28.2" spans="1:9">
      <c r="A161" s="5"/>
      <c r="B161" s="5"/>
      <c r="C161" s="10" t="s">
        <v>74</v>
      </c>
      <c r="D161" s="10" t="s">
        <v>1</v>
      </c>
      <c r="E161" s="10" t="s">
        <v>75</v>
      </c>
      <c r="F161" s="10" t="s">
        <v>76</v>
      </c>
      <c r="G161" s="10" t="s">
        <v>77</v>
      </c>
      <c r="H161" s="4"/>
      <c r="I161" s="4"/>
    </row>
    <row r="162" spans="1:9">
      <c r="A162" s="5"/>
      <c r="B162" s="5"/>
      <c r="C162" s="14" t="s">
        <v>78</v>
      </c>
      <c r="D162" s="14" t="s">
        <v>79</v>
      </c>
      <c r="E162" s="15">
        <v>332.19</v>
      </c>
      <c r="F162" s="15">
        <v>0.5703</v>
      </c>
      <c r="G162" s="18">
        <v>3102.145</v>
      </c>
      <c r="H162" s="4"/>
      <c r="I162" s="4"/>
    </row>
    <row r="163" spans="1:9">
      <c r="A163" s="5"/>
      <c r="B163" s="5"/>
      <c r="C163" s="14"/>
      <c r="D163" s="14" t="s">
        <v>80</v>
      </c>
      <c r="E163" s="15">
        <v>0</v>
      </c>
      <c r="F163" s="15"/>
      <c r="G163" s="18">
        <v>0</v>
      </c>
      <c r="H163" s="4"/>
      <c r="I163" s="4"/>
    </row>
    <row r="164" spans="1:9">
      <c r="A164" s="5"/>
      <c r="B164" s="5"/>
      <c r="C164" s="10" t="s">
        <v>81</v>
      </c>
      <c r="D164" s="10"/>
      <c r="E164" s="10"/>
      <c r="F164" s="10"/>
      <c r="G164" s="18">
        <v>26445.434</v>
      </c>
      <c r="H164" s="4">
        <f>H152+H137</f>
        <v>2831.84</v>
      </c>
      <c r="I164" s="4">
        <f>I152+I137</f>
        <v>26445.437</v>
      </c>
    </row>
  </sheetData>
  <mergeCells count="160">
    <mergeCell ref="A14:B14"/>
    <mergeCell ref="C30:D30"/>
    <mergeCell ref="C31:D31"/>
    <mergeCell ref="E39:F39"/>
    <mergeCell ref="E40:F40"/>
    <mergeCell ref="C44:F44"/>
    <mergeCell ref="C62:D62"/>
    <mergeCell ref="C63:D63"/>
    <mergeCell ref="E71:F71"/>
    <mergeCell ref="E72:F72"/>
    <mergeCell ref="C76:F76"/>
    <mergeCell ref="C94:D94"/>
    <mergeCell ref="C95:D95"/>
    <mergeCell ref="E101:F101"/>
    <mergeCell ref="E102:F102"/>
    <mergeCell ref="C106:F106"/>
    <mergeCell ref="C124:D124"/>
    <mergeCell ref="C125:D125"/>
    <mergeCell ref="C134:D134"/>
    <mergeCell ref="C152:D152"/>
    <mergeCell ref="C153:D153"/>
    <mergeCell ref="E159:F159"/>
    <mergeCell ref="E160:F160"/>
    <mergeCell ref="C164:F164"/>
    <mergeCell ref="A15:A44"/>
    <mergeCell ref="A47:A75"/>
    <mergeCell ref="A79:A106"/>
    <mergeCell ref="A109:A134"/>
    <mergeCell ref="A137:A164"/>
    <mergeCell ref="B15:B29"/>
    <mergeCell ref="B30:B36"/>
    <mergeCell ref="B37:B40"/>
    <mergeCell ref="B41:B43"/>
    <mergeCell ref="B47:B61"/>
    <mergeCell ref="B62:B68"/>
    <mergeCell ref="B69:B72"/>
    <mergeCell ref="B73:B75"/>
    <mergeCell ref="B79:B93"/>
    <mergeCell ref="B94:B100"/>
    <mergeCell ref="B101:B105"/>
    <mergeCell ref="B109:B123"/>
    <mergeCell ref="B124:B130"/>
    <mergeCell ref="B131:B133"/>
    <mergeCell ref="B137:B151"/>
    <mergeCell ref="B152:B158"/>
    <mergeCell ref="B159:B163"/>
    <mergeCell ref="C15:C20"/>
    <mergeCell ref="C21:C25"/>
    <mergeCell ref="C26:C29"/>
    <mergeCell ref="C32:C36"/>
    <mergeCell ref="C42:C43"/>
    <mergeCell ref="C45:C46"/>
    <mergeCell ref="C47:C52"/>
    <mergeCell ref="C53:C57"/>
    <mergeCell ref="C58:C61"/>
    <mergeCell ref="C64:C68"/>
    <mergeCell ref="C74:C75"/>
    <mergeCell ref="C77:C78"/>
    <mergeCell ref="C79:C84"/>
    <mergeCell ref="C85:C89"/>
    <mergeCell ref="C90:C93"/>
    <mergeCell ref="C96:C100"/>
    <mergeCell ref="C104:C105"/>
    <mergeCell ref="C107:C108"/>
    <mergeCell ref="C109:C114"/>
    <mergeCell ref="C115:C119"/>
    <mergeCell ref="C120:C123"/>
    <mergeCell ref="C126:C130"/>
    <mergeCell ref="C131:C133"/>
    <mergeCell ref="C135:C136"/>
    <mergeCell ref="C137:C142"/>
    <mergeCell ref="C143:C147"/>
    <mergeCell ref="C148:C151"/>
    <mergeCell ref="C154:C158"/>
    <mergeCell ref="C162:C163"/>
    <mergeCell ref="D45:D46"/>
    <mergeCell ref="D77:D78"/>
    <mergeCell ref="D107:D108"/>
    <mergeCell ref="D135:D136"/>
    <mergeCell ref="F15:F20"/>
    <mergeCell ref="F21:F25"/>
    <mergeCell ref="F26:F29"/>
    <mergeCell ref="F32:F36"/>
    <mergeCell ref="F42:F43"/>
    <mergeCell ref="F47:F52"/>
    <mergeCell ref="F53:F57"/>
    <mergeCell ref="F58:F61"/>
    <mergeCell ref="F64:F68"/>
    <mergeCell ref="F74:F75"/>
    <mergeCell ref="F79:F84"/>
    <mergeCell ref="F85:F89"/>
    <mergeCell ref="F90:F93"/>
    <mergeCell ref="F96:F100"/>
    <mergeCell ref="F104:F105"/>
    <mergeCell ref="F109:F114"/>
    <mergeCell ref="F115:F119"/>
    <mergeCell ref="F120:F123"/>
    <mergeCell ref="F126:F130"/>
    <mergeCell ref="F131:F133"/>
    <mergeCell ref="F137:F142"/>
    <mergeCell ref="F143:F147"/>
    <mergeCell ref="F148:F151"/>
    <mergeCell ref="F154:F158"/>
    <mergeCell ref="F162:F163"/>
    <mergeCell ref="G15:G20"/>
    <mergeCell ref="G21:G25"/>
    <mergeCell ref="G26:G29"/>
    <mergeCell ref="G32:G36"/>
    <mergeCell ref="G45:G46"/>
    <mergeCell ref="G47:G52"/>
    <mergeCell ref="G53:G57"/>
    <mergeCell ref="G58:G61"/>
    <mergeCell ref="G64:G68"/>
    <mergeCell ref="G77:G78"/>
    <mergeCell ref="G79:G84"/>
    <mergeCell ref="G85:G89"/>
    <mergeCell ref="G90:G93"/>
    <mergeCell ref="G96:G100"/>
    <mergeCell ref="G107:G108"/>
    <mergeCell ref="G109:G114"/>
    <mergeCell ref="G115:G119"/>
    <mergeCell ref="G120:G123"/>
    <mergeCell ref="G126:G130"/>
    <mergeCell ref="G135:G136"/>
    <mergeCell ref="G137:G142"/>
    <mergeCell ref="G143:G147"/>
    <mergeCell ref="G148:G151"/>
    <mergeCell ref="G154:G158"/>
    <mergeCell ref="H15:H29"/>
    <mergeCell ref="H30:H43"/>
    <mergeCell ref="H45:H46"/>
    <mergeCell ref="H47:H61"/>
    <mergeCell ref="H62:H75"/>
    <mergeCell ref="H77:H78"/>
    <mergeCell ref="H79:H93"/>
    <mergeCell ref="H94:H105"/>
    <mergeCell ref="H107:H108"/>
    <mergeCell ref="H109:H123"/>
    <mergeCell ref="H124:H133"/>
    <mergeCell ref="H135:H136"/>
    <mergeCell ref="H137:H151"/>
    <mergeCell ref="H152:H163"/>
    <mergeCell ref="I15:I29"/>
    <mergeCell ref="I30:I43"/>
    <mergeCell ref="I45:I46"/>
    <mergeCell ref="I47:I61"/>
    <mergeCell ref="I62:I75"/>
    <mergeCell ref="I77:I78"/>
    <mergeCell ref="I79:I93"/>
    <mergeCell ref="I94:I105"/>
    <mergeCell ref="I107:I108"/>
    <mergeCell ref="I109:I123"/>
    <mergeCell ref="I124:I133"/>
    <mergeCell ref="I135:I136"/>
    <mergeCell ref="I137:I151"/>
    <mergeCell ref="I152:I163"/>
    <mergeCell ref="A135:B136"/>
    <mergeCell ref="A45:B46"/>
    <mergeCell ref="A77:B78"/>
    <mergeCell ref="A107:B10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全寿命周期年碳排放</vt:lpstr>
      <vt:lpstr>运行阶段年碳排放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PEGASUS</cp:lastModifiedBy>
  <dcterms:created xsi:type="dcterms:W3CDTF">2024-12-24T14:25:00Z</dcterms:created>
  <dcterms:modified xsi:type="dcterms:W3CDTF">2024-12-29T02:13:31Z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97A5E3FA38294B01A2E28EC43362D0DB_13</vt:lpwstr>
  </property>
  <property fmtid="{D5CDD505-2E9C-101B-9397-08002B2CF9AE}" pid="3" name="KSOProductBuildVer">
    <vt:lpwstr>2052-12.1.0.19302</vt:lpwstr>
  </property>
</Properties>
</file>