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绿\光伏\"/>
    </mc:Choice>
  </mc:AlternateContent>
  <xr:revisionPtr revIDLastSave="0" documentId="8_{C2D628C1-591B-4969-B73D-AF80885E8AB3}" xr6:coauthVersionLast="47" xr6:coauthVersionMax="47" xr10:uidLastSave="{00000000-0000-0000-0000-000000000000}"/>
  <bookViews>
    <workbookView xWindow="1116" yWindow="1116" windowWidth="17280" windowHeight="9072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M2" i="6" s="1"/>
  <c r="F5" i="6" s="1"/>
  <c r="E2" i="5"/>
  <c r="E2" i="6" l="1"/>
  <c r="E5" i="5"/>
  <c r="E6" i="6" l="1"/>
  <c r="F6" i="6" s="1"/>
  <c r="G6" i="6"/>
  <c r="E6" i="5"/>
  <c r="G7" i="6"/>
  <c r="E7" i="6"/>
  <c r="F7" i="6" l="1"/>
  <c r="E8" i="6"/>
  <c r="G8" i="6"/>
  <c r="E7" i="5"/>
  <c r="E8" i="5" l="1"/>
  <c r="F8" i="6"/>
  <c r="G9" i="6"/>
  <c r="E9" i="6"/>
  <c r="G10" i="6" l="1"/>
  <c r="E10" i="6"/>
  <c r="F9" i="6"/>
  <c r="E9" i="5"/>
  <c r="E10" i="5" l="1"/>
  <c r="F10" i="6"/>
  <c r="E11" i="6"/>
  <c r="G11" i="6"/>
  <c r="E12" i="6" l="1"/>
  <c r="G12" i="6"/>
  <c r="F11" i="6"/>
  <c r="E11" i="5"/>
  <c r="E12" i="5" l="1"/>
  <c r="E13" i="6"/>
  <c r="G13" i="6"/>
  <c r="F12" i="6"/>
  <c r="G14" i="6" l="1"/>
  <c r="E14" i="6"/>
  <c r="F13" i="6"/>
  <c r="E13" i="5"/>
  <c r="E14" i="5" l="1"/>
  <c r="G15" i="6"/>
  <c r="E15" i="6"/>
  <c r="F14" i="6"/>
  <c r="E15" i="5" l="1"/>
  <c r="F15" i="6"/>
  <c r="E16" i="6"/>
  <c r="G16" i="6"/>
  <c r="F16" i="6" l="1"/>
  <c r="G17" i="6"/>
  <c r="E17" i="6"/>
  <c r="E16" i="5"/>
  <c r="F17" i="6" l="1"/>
  <c r="E17" i="5"/>
  <c r="E18" i="6"/>
  <c r="G18" i="6"/>
  <c r="F18" i="6" l="1"/>
  <c r="E18" i="5"/>
  <c r="E19" i="6"/>
  <c r="G19" i="6"/>
  <c r="F19" i="6" l="1"/>
  <c r="E19" i="5"/>
  <c r="G20" i="6"/>
  <c r="E20" i="6"/>
  <c r="F20" i="6" l="1"/>
  <c r="E21" i="6"/>
  <c r="G21" i="6"/>
  <c r="E20" i="5"/>
  <c r="F21" i="6" l="1"/>
  <c r="E21" i="5"/>
  <c r="E22" i="6"/>
  <c r="G22" i="6"/>
  <c r="F22" i="6" l="1"/>
  <c r="E23" i="6"/>
  <c r="G23" i="6"/>
  <c r="E22" i="5"/>
  <c r="F23" i="6" l="1"/>
  <c r="E23" i="5"/>
  <c r="G24" i="6"/>
  <c r="E24" i="6"/>
  <c r="F24" i="6" l="1"/>
  <c r="G25" i="6"/>
  <c r="E25" i="6"/>
  <c r="E24" i="5"/>
  <c r="F25" i="6" l="1"/>
  <c r="E25" i="5"/>
  <c r="E26" i="6"/>
  <c r="G26" i="6"/>
  <c r="F26" i="6" l="1"/>
  <c r="E26" i="5"/>
  <c r="E27" i="6"/>
  <c r="G27" i="6"/>
  <c r="F27" i="6" l="1"/>
  <c r="G28" i="6"/>
  <c r="E28" i="6"/>
  <c r="E27" i="5"/>
  <c r="F28" i="6" l="1"/>
  <c r="E28" i="5"/>
  <c r="E29" i="6"/>
  <c r="G29" i="6"/>
  <c r="F29" i="6" l="1"/>
  <c r="E30" i="6"/>
  <c r="G30" i="6"/>
  <c r="D31" i="6"/>
  <c r="E29" i="5"/>
  <c r="D30" i="5"/>
  <c r="E30" i="5" l="1"/>
  <c r="F3" i="7"/>
  <c r="E3" i="7" s="1"/>
  <c r="F30" i="6"/>
  <c r="E31" i="6"/>
  <c r="E7" i="7" l="1"/>
  <c r="F7" i="7" s="1"/>
  <c r="E5" i="7"/>
  <c r="F5" i="7" s="1"/>
  <c r="E6" i="7"/>
  <c r="F6" i="7" s="1"/>
  <c r="E4" i="7"/>
  <c r="F4" i="7" s="1"/>
  <c r="E8" i="7"/>
  <c r="F8" i="7" s="1"/>
</calcChain>
</file>

<file path=xl/sharedStrings.xml><?xml version="1.0" encoding="utf-8"?>
<sst xmlns="http://schemas.openxmlformats.org/spreadsheetml/2006/main" count="117" uniqueCount="96">
  <si>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</si>
  <si>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</si>
  <si>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</si>
  <si>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</si>
  <si>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</si>
  <si>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</si>
  <si>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</si>
  <si>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</si>
  <si>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</si>
  <si>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</si>
  <si>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</si>
  <si>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</si>
  <si>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</si>
  <si>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</si>
  <si>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</si>
  <si>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</si>
  <si>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</si>
  <si>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</si>
  <si>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</si>
  <si>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</si>
  <si>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</si>
  <si>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</si>
  <si>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</si>
  <si>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</si>
  <si>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</si>
  <si>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</si>
  <si>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</si>
  <si>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</si>
  <si>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</si>
  <si>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</si>
  <si>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</si>
  <si>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</si>
  <si>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</si>
  <si>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</si>
  <si>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</si>
  <si>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</si>
  <si>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</si>
  <si>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</si>
  <si>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</si>
  <si>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</si>
  <si>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</si>
  <si>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</si>
  <si>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</si>
  <si>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</si>
  <si>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</si>
  <si>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</si>
  <si>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</si>
  <si>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</si>
  <si>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</si>
  <si>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</si>
  <si>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</si>
  <si>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</si>
  <si>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</si>
  <si>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</si>
  <si>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</si>
  <si>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</si>
  <si>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</si>
  <si>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</si>
  <si>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</si>
  <si>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</si>
  <si>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</si>
  <si>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</si>
  <si>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</si>
  <si>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</si>
  <si>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</si>
  <si>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</si>
  <si>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</si>
  <si>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</si>
  <si>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</si>
  <si>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</si>
  <si>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</si>
  <si>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</si>
  <si>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</si>
  <si>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</si>
  <si>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</si>
  <si>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</si>
  <si>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</si>
  <si>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</si>
  <si>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</si>
  <si>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</si>
  <si>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</si>
  <si>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</si>
  <si>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</si>
  <si>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</si>
  <si>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</si>
  <si>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</si>
  <si>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2024年01月08日</t>
  </si>
  <si>
    <t>石家庄</t>
    <phoneticPr fontId="1" type="noConversion"/>
  </si>
  <si>
    <t>北纬38°2′ 东经114°30′</t>
    <phoneticPr fontId="1" type="noConversion"/>
  </si>
  <si>
    <t>1267.15kWh/㎡.a)</t>
    <phoneticPr fontId="1" type="noConversion"/>
  </si>
  <si>
    <t>单晶硅</t>
    <phoneticPr fontId="1" type="noConversion"/>
  </si>
  <si>
    <t>260Wp</t>
    <phoneticPr fontId="1" type="noConversion"/>
  </si>
  <si>
    <t>方位角（正南）倾角43°</t>
    <phoneticPr fontId="1" type="noConversion"/>
  </si>
  <si>
    <t>6.75kW</t>
    <phoneticPr fontId="1" type="noConversion"/>
  </si>
  <si>
    <t>1650×992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</si>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</sst>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81.3</c:v>
                </c:pt>
                <c:pt idx="1">
                  <c:v>81.599999999999994</c:v>
                </c:pt>
                <c:pt idx="2">
                  <c:v>105.9</c:v>
                </c:pt>
                <c:pt idx="3">
                  <c:v>127.8</c:v>
                </c:pt>
                <c:pt idx="4">
                  <c:v>148.69999999999999</c:v>
                </c:pt>
                <c:pt idx="5">
                  <c:v>134.1</c:v>
                </c:pt>
                <c:pt idx="6">
                  <c:v>109.1</c:v>
                </c:pt>
                <c:pt idx="7">
                  <c:v>122.2</c:v>
                </c:pt>
                <c:pt idx="8">
                  <c:v>116.2</c:v>
                </c:pt>
                <c:pt idx="9">
                  <c:v>96.4</c:v>
                </c:pt>
                <c:pt idx="10">
                  <c:v>74.099999999999994</c:v>
                </c:pt>
                <c:pt idx="11">
                  <c:v>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9-4FAD-B7FD-A9F7E40E8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041568"/>
        <c:axId val="1"/>
      </c:barChart>
      <c:catAx>
        <c:axId val="4630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304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0.45765600000000001</c:v>
                </c:pt>
                <c:pt idx="1">
                  <c:v>0.45540799999999998</c:v>
                </c:pt>
                <c:pt idx="2">
                  <c:v>0.56204799999999999</c:v>
                </c:pt>
                <c:pt idx="3">
                  <c:v>0.65482300000000004</c:v>
                </c:pt>
                <c:pt idx="4">
                  <c:v>0.73590100000000003</c:v>
                </c:pt>
                <c:pt idx="5">
                  <c:v>0.64769699999999997</c:v>
                </c:pt>
                <c:pt idx="6">
                  <c:v>0.52731899999999998</c:v>
                </c:pt>
                <c:pt idx="7">
                  <c:v>0.59269899999999998</c:v>
                </c:pt>
                <c:pt idx="8">
                  <c:v>0.57680500000000001</c:v>
                </c:pt>
                <c:pt idx="9">
                  <c:v>0.49390000000000001</c:v>
                </c:pt>
                <c:pt idx="10">
                  <c:v>0.40339700000000001</c:v>
                </c:pt>
                <c:pt idx="11">
                  <c:v>0.40210699999999999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629-B1FC-FF73F13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040128"/>
        <c:axId val="1"/>
      </c:barChart>
      <c:catAx>
        <c:axId val="46304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3040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FDA-4319-8F53-810D5B6B04C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DA-4319-8F53-810D5B6B04C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FDA-4319-8F53-810D5B6B04C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DA-4319-8F53-810D5B6B04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DA-4319-8F53-810D5B6B04C0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6.5097596026143743</c:v>
                </c:pt>
                <c:pt idx="1">
                  <c:v>6.1842716224836565</c:v>
                </c:pt>
                <c:pt idx="2">
                  <c:v>6.1409817211262716</c:v>
                </c:pt>
                <c:pt idx="3">
                  <c:v>6.0979948490783862</c:v>
                </c:pt>
                <c:pt idx="4">
                  <c:v>6.0553088851348402</c:v>
                </c:pt>
                <c:pt idx="5">
                  <c:v>6.012921722938894</c:v>
                </c:pt>
                <c:pt idx="6">
                  <c:v>5.9708312708783211</c:v>
                </c:pt>
                <c:pt idx="7">
                  <c:v>5.9290354519821733</c:v>
                </c:pt>
                <c:pt idx="8">
                  <c:v>5.8875322038182976</c:v>
                </c:pt>
                <c:pt idx="9">
                  <c:v>5.8463194783915684</c:v>
                </c:pt>
                <c:pt idx="10">
                  <c:v>5.8053952420428256</c:v>
                </c:pt>
                <c:pt idx="11">
                  <c:v>5.7647574753485271</c:v>
                </c:pt>
                <c:pt idx="12">
                  <c:v>5.7244041730210888</c:v>
                </c:pt>
                <c:pt idx="13">
                  <c:v>5.6843333438099402</c:v>
                </c:pt>
                <c:pt idx="14">
                  <c:v>5.6445430104032699</c:v>
                </c:pt>
                <c:pt idx="15">
                  <c:v>5.6050312093304493</c:v>
                </c:pt>
                <c:pt idx="16">
                  <c:v>5.5657959908651335</c:v>
                </c:pt>
                <c:pt idx="17">
                  <c:v>5.5268354189290774</c:v>
                </c:pt>
                <c:pt idx="18">
                  <c:v>5.4881475709965759</c:v>
                </c:pt>
                <c:pt idx="19">
                  <c:v>5.4497305379995993</c:v>
                </c:pt>
                <c:pt idx="20">
                  <c:v>5.4115824242336021</c:v>
                </c:pt>
                <c:pt idx="21">
                  <c:v>5.3737013472639656</c:v>
                </c:pt>
                <c:pt idx="22">
                  <c:v>5.3360854378331188</c:v>
                </c:pt>
                <c:pt idx="23">
                  <c:v>5.2987328397682871</c:v>
                </c:pt>
                <c:pt idx="24">
                  <c:v>5.2616417098899095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DA-4319-8F53-810D5B6B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040488"/>
        <c:axId val="1"/>
      </c:barChart>
      <c:catAx>
        <c:axId val="463040488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3040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2C6-41F3-A41B-4523DBEB67B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C6-41F3-A41B-4523DBEB67B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2C6-41F3-A41B-4523DBEB67B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C6-41F3-A41B-4523DBEB67B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C6-41F3-A41B-4523DBEB67BC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-7.15</c:v>
                </c:pt>
                <c:pt idx="1">
                  <c:v>-6.53</c:v>
                </c:pt>
                <c:pt idx="2">
                  <c:v>-5.92</c:v>
                </c:pt>
                <c:pt idx="3">
                  <c:v>-5.31</c:v>
                </c:pt>
                <c:pt idx="4">
                  <c:v>-4.7</c:v>
                </c:pt>
                <c:pt idx="5">
                  <c:v>-4.0999999999999996</c:v>
                </c:pt>
                <c:pt idx="6">
                  <c:v>-3.5</c:v>
                </c:pt>
                <c:pt idx="7">
                  <c:v>-2.91</c:v>
                </c:pt>
                <c:pt idx="8">
                  <c:v>-2.3199999999999998</c:v>
                </c:pt>
                <c:pt idx="9">
                  <c:v>-1.74</c:v>
                </c:pt>
                <c:pt idx="10">
                  <c:v>-1.1599999999999999</c:v>
                </c:pt>
                <c:pt idx="11">
                  <c:v>-0.57999999999999996</c:v>
                </c:pt>
                <c:pt idx="12">
                  <c:v>-0.01</c:v>
                </c:pt>
                <c:pt idx="13">
                  <c:v>0.56000000000000005</c:v>
                </c:pt>
                <c:pt idx="14">
                  <c:v>1.1200000000000001</c:v>
                </c:pt>
                <c:pt idx="15">
                  <c:v>1.68</c:v>
                </c:pt>
                <c:pt idx="16">
                  <c:v>2.2400000000000002</c:v>
                </c:pt>
                <c:pt idx="17">
                  <c:v>2.79</c:v>
                </c:pt>
                <c:pt idx="18">
                  <c:v>3.34</c:v>
                </c:pt>
                <c:pt idx="19">
                  <c:v>3.88</c:v>
                </c:pt>
                <c:pt idx="20">
                  <c:v>4.42</c:v>
                </c:pt>
                <c:pt idx="21">
                  <c:v>4.96</c:v>
                </c:pt>
                <c:pt idx="22">
                  <c:v>5.49</c:v>
                </c:pt>
                <c:pt idx="23">
                  <c:v>6.02</c:v>
                </c:pt>
                <c:pt idx="24">
                  <c:v>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6-41F3-A41B-4523DBEB6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184608"/>
        <c:axId val="1"/>
      </c:barChart>
      <c:catAx>
        <c:axId val="464184608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4184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83820</xdr:rowOff>
    </xdr:from>
    <xdr:to>
      <xdr:col>3</xdr:col>
      <xdr:colOff>2179320</xdr:colOff>
      <xdr:row>56</xdr:row>
      <xdr:rowOff>99060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B7EE5C09-6E6B-AE21-5998-11AA7C6F4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68580</xdr:rowOff>
    </xdr:from>
    <xdr:to>
      <xdr:col>3</xdr:col>
      <xdr:colOff>2186940</xdr:colOff>
      <xdr:row>81</xdr:row>
      <xdr:rowOff>22860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7B94A354-EB59-9B40-A3CC-9084210FD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45720</xdr:rowOff>
    </xdr:from>
    <xdr:to>
      <xdr:col>18</xdr:col>
      <xdr:colOff>274320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CD6F3115-11BB-3DBE-93D5-9828A1C8B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5</xdr:row>
      <xdr:rowOff>7620</xdr:rowOff>
    </xdr:from>
    <xdr:to>
      <xdr:col>16</xdr:col>
      <xdr:colOff>60960</xdr:colOff>
      <xdr:row>28</xdr:row>
      <xdr:rowOff>236220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241FC30E-5B79-B000-ED2D-17093A864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le5" displayName="Table5" ref="B4:E30" totalsRowShown="0" headerRowDxfId="31" dataDxfId="30">
  <tableColumns count="4">
    <tableColumn id="1" name="年" dataDxfId="35"/>
    <tableColumn id="2" name="组件衰减率（%）" dataDxfId="34"/>
    <tableColumn id="3" name="年发电量（MWh）" dataDxfId="33"/>
    <tableColumn id="5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4:G31" totalsRowShown="0" headerRowDxfId="23" dataDxfId="22">
  <tableColumns count="6">
    <tableColumn id="1" name="年" dataDxfId="29"/>
    <tableColumn id="2" name="组件衰减率（%）" dataDxfId="28"/>
    <tableColumn id="3" name="年发电量（MWh）" dataDxfId="27"/>
    <tableColumn id="4" name="收益（元）" dataDxfId="26"/>
    <tableColumn id="5" name="收益平衡（万元）" dataDxfId="25"/>
    <tableColumn id="6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B2:G8" totalsRowShown="0" headerRowDxfId="15" dataDxfId="14">
  <tableColumns count="6">
    <tableColumn id="1" name="参数" dataDxfId="21"/>
    <tableColumn id="2" name="转换系数" dataDxfId="20"/>
    <tableColumn id="3" name="单位" dataDxfId="19"/>
    <tableColumn id="4" name="年均值" dataDxfId="18">
      <calculatedColumnFormula>ROUND($E$3*C3,3)</calculatedColumnFormula>
    </tableColumn>
    <tableColumn id="5" name="25年" dataDxfId="17">
      <calculatedColumnFormula>ROUND(E3*25,3)</calculatedColumnFormula>
    </tableColumn>
    <tableColumn id="6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2" name="Table54" displayName="Table54" ref="A1:J2" totalsRowShown="0" headerRowDxfId="3" dataDxfId="2" headerRowBorderDxfId="0" tableBorderDxfId="1">
  <autoFilter ref="A1:J2"/>
  <tableColumns count="10">
    <tableColumn id="1" name="序号" dataDxfId="13"/>
    <tableColumn id="2" name="尺寸mm" dataDxfId="12"/>
    <tableColumn id="3" name="类型" dataDxfId="11"/>
    <tableColumn id="4" name="数量" dataDxfId="10"/>
    <tableColumn id="5" name="峰值功率Wp" dataDxfId="9"/>
    <tableColumn id="6" name="每瓦成本元" dataDxfId="8"/>
    <tableColumn id="7" name="温度系数" dataDxfId="7"/>
    <tableColumn id="8" name="标准工作温度" dataDxfId="6"/>
    <tableColumn id="9" name="首年衰减" dataDxfId="5"/>
    <tableColumn id="10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 summaryRight="0"/>
  </sheetPr>
  <dimension ref="A1:E84"/>
  <sheetViews>
    <sheetView showGridLines="0" tabSelected="1" zoomScaleNormal="100" workbookViewId="0">
      <selection activeCell="A84" sqref="A84:IV84"/>
    </sheetView>
  </sheetViews>
  <sheetFormatPr defaultRowHeight="13.2"/>
  <cols>
    <col min="1" max="1" width="17.109375" style="5" customWidth="1"/>
    <col min="2" max="2" width="24.44140625" style="5" customWidth="1"/>
    <col min="3" max="3" width="22.5546875" style="5" customWidth="1"/>
    <col min="4" max="4" width="32.3320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">
      <c r="A2" s="13" t="s">
        <v>18</v>
      </c>
      <c r="B2" s="13"/>
      <c r="C2" s="14" t="s">
        <v>19</v>
      </c>
      <c r="D2" s="15" t="s">
        <v>86</v>
      </c>
    </row>
    <row r="3" spans="1:5" ht="5.25" customHeight="1" thickBot="1">
      <c r="A3" s="14"/>
      <c r="B3" s="13"/>
      <c r="C3" s="13"/>
      <c r="D3" s="13"/>
    </row>
    <row r="4" spans="1:5" s="2" customFormat="1" ht="15">
      <c r="A4" s="89" t="s">
        <v>13</v>
      </c>
      <c r="B4" s="90"/>
      <c r="C4" s="90"/>
      <c r="D4" s="91"/>
    </row>
    <row r="5" spans="1:5" s="2" customFormat="1" ht="15">
      <c r="A5" s="47" t="s">
        <v>20</v>
      </c>
      <c r="B5" s="19" t="s">
        <v>87</v>
      </c>
      <c r="C5" s="20" t="s">
        <v>30</v>
      </c>
      <c r="D5" s="21" t="s">
        <v>88</v>
      </c>
    </row>
    <row r="6" spans="1:5" s="2" customFormat="1" ht="15.6" thickBot="1">
      <c r="A6" s="68" t="s">
        <v>84</v>
      </c>
      <c r="B6" s="92" t="s">
        <v>89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5.6" thickBot="1">
      <c r="A8" s="95" t="s">
        <v>15</v>
      </c>
      <c r="B8" s="96"/>
      <c r="C8" s="96"/>
      <c r="D8" s="97"/>
    </row>
    <row r="9" spans="1:5" s="2" customFormat="1" ht="15">
      <c r="A9" s="46" t="s">
        <v>24</v>
      </c>
      <c r="B9" s="22" t="s">
        <v>90</v>
      </c>
      <c r="C9" s="48" t="s">
        <v>23</v>
      </c>
      <c r="D9" s="23" t="s">
        <v>91</v>
      </c>
    </row>
    <row r="10" spans="1:5" s="2" customFormat="1" ht="15">
      <c r="A10" s="47" t="s">
        <v>26</v>
      </c>
      <c r="B10" s="19">
        <v>24</v>
      </c>
      <c r="C10" s="49" t="s">
        <v>25</v>
      </c>
      <c r="D10" s="24">
        <v>6.24</v>
      </c>
    </row>
    <row r="11" spans="1:5" s="2" customFormat="1" ht="15">
      <c r="A11" s="51" t="s">
        <v>21</v>
      </c>
      <c r="B11" s="25" t="s">
        <v>22</v>
      </c>
      <c r="C11" s="49" t="s">
        <v>27</v>
      </c>
      <c r="D11" s="21" t="s">
        <v>92</v>
      </c>
    </row>
    <row r="12" spans="1:5" s="2" customFormat="1" ht="15">
      <c r="A12" s="47" t="s">
        <v>57</v>
      </c>
      <c r="B12" s="25">
        <v>0.96</v>
      </c>
      <c r="C12" s="49" t="s">
        <v>58</v>
      </c>
      <c r="D12" s="21" t="s">
        <v>93</v>
      </c>
    </row>
    <row r="13" spans="1:5" s="2" customFormat="1" ht="1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5.6" thickBot="1">
      <c r="A14" s="52" t="s">
        <v>61</v>
      </c>
      <c r="B14" s="27">
        <v>0.01</v>
      </c>
      <c r="C14" s="50" t="s">
        <v>75</v>
      </c>
      <c r="D14" s="69">
        <v>0.82198400000000005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5.6" thickBot="1">
      <c r="A16" s="95" t="s">
        <v>77</v>
      </c>
      <c r="B16" s="96"/>
      <c r="C16" s="96"/>
      <c r="D16" s="97"/>
    </row>
    <row r="17" spans="1:4" s="2" customFormat="1" ht="1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">
      <c r="A18" s="47" t="s">
        <v>1</v>
      </c>
      <c r="B18" s="19">
        <v>81.3</v>
      </c>
      <c r="C18" s="28">
        <v>0.45765600000000001</v>
      </c>
      <c r="D18" s="29">
        <v>7</v>
      </c>
    </row>
    <row r="19" spans="1:4" s="2" customFormat="1" ht="15">
      <c r="A19" s="47" t="s">
        <v>2</v>
      </c>
      <c r="B19" s="53">
        <v>81.599999999999994</v>
      </c>
      <c r="C19" s="54">
        <v>0.45540799999999998</v>
      </c>
      <c r="D19" s="55">
        <v>7</v>
      </c>
    </row>
    <row r="20" spans="1:4" s="2" customFormat="1" ht="15">
      <c r="A20" s="47" t="s">
        <v>3</v>
      </c>
      <c r="B20" s="19">
        <v>105.9</v>
      </c>
      <c r="C20" s="28">
        <v>0.56204799999999999</v>
      </c>
      <c r="D20" s="29">
        <v>8.6</v>
      </c>
    </row>
    <row r="21" spans="1:4" s="2" customFormat="1" ht="15">
      <c r="A21" s="47" t="s">
        <v>4</v>
      </c>
      <c r="B21" s="53">
        <v>127.8</v>
      </c>
      <c r="C21" s="54">
        <v>0.65482300000000004</v>
      </c>
      <c r="D21" s="55">
        <v>10.1</v>
      </c>
    </row>
    <row r="22" spans="1:4" s="2" customFormat="1" ht="15">
      <c r="A22" s="47" t="s">
        <v>5</v>
      </c>
      <c r="B22" s="19">
        <v>148.69999999999999</v>
      </c>
      <c r="C22" s="28">
        <v>0.73590100000000003</v>
      </c>
      <c r="D22" s="29">
        <v>11.3</v>
      </c>
    </row>
    <row r="23" spans="1:4" s="2" customFormat="1" ht="15">
      <c r="A23" s="47" t="s">
        <v>6</v>
      </c>
      <c r="B23" s="53">
        <v>134.1</v>
      </c>
      <c r="C23" s="54">
        <v>0.64769699999999997</v>
      </c>
      <c r="D23" s="55">
        <v>9.9</v>
      </c>
    </row>
    <row r="24" spans="1:4" s="2" customFormat="1" ht="15">
      <c r="A24" s="47" t="s">
        <v>7</v>
      </c>
      <c r="B24" s="19">
        <v>109.1</v>
      </c>
      <c r="C24" s="28">
        <v>0.52731899999999998</v>
      </c>
      <c r="D24" s="29">
        <v>8.1</v>
      </c>
    </row>
    <row r="25" spans="1:4" s="2" customFormat="1" ht="15">
      <c r="A25" s="47" t="s">
        <v>8</v>
      </c>
      <c r="B25" s="53">
        <v>122.2</v>
      </c>
      <c r="C25" s="54">
        <v>0.59269899999999998</v>
      </c>
      <c r="D25" s="55">
        <v>9.1</v>
      </c>
    </row>
    <row r="26" spans="1:4" s="2" customFormat="1" ht="15">
      <c r="A26" s="47" t="s">
        <v>9</v>
      </c>
      <c r="B26" s="19">
        <v>116.2</v>
      </c>
      <c r="C26" s="28">
        <v>0.57680500000000001</v>
      </c>
      <c r="D26" s="29">
        <v>8.9</v>
      </c>
    </row>
    <row r="27" spans="1:4" s="2" customFormat="1" ht="15">
      <c r="A27" s="47" t="s">
        <v>10</v>
      </c>
      <c r="B27" s="53">
        <v>96.4</v>
      </c>
      <c r="C27" s="54">
        <v>0.49390000000000001</v>
      </c>
      <c r="D27" s="55">
        <v>7.6</v>
      </c>
    </row>
    <row r="28" spans="1:4" s="2" customFormat="1" ht="15">
      <c r="A28" s="47" t="s">
        <v>11</v>
      </c>
      <c r="B28" s="19">
        <v>74.099999999999994</v>
      </c>
      <c r="C28" s="28">
        <v>0.40339700000000001</v>
      </c>
      <c r="D28" s="29">
        <v>6.2</v>
      </c>
    </row>
    <row r="29" spans="1:4" s="2" customFormat="1" ht="15">
      <c r="A29" s="47" t="s">
        <v>12</v>
      </c>
      <c r="B29" s="53">
        <v>71.8</v>
      </c>
      <c r="C29" s="54">
        <v>0.40210699999999999</v>
      </c>
      <c r="D29" s="55">
        <v>6.2</v>
      </c>
    </row>
    <row r="30" spans="1:4" s="17" customFormat="1" ht="15.6">
      <c r="A30" s="56" t="s">
        <v>16</v>
      </c>
      <c r="B30" s="30">
        <v>1269.2</v>
      </c>
      <c r="C30" s="31">
        <v>6.50976</v>
      </c>
      <c r="D30" s="32">
        <v>100</v>
      </c>
    </row>
    <row r="31" spans="1:4" s="18" customFormat="1" ht="22.5" customHeight="1" thickBot="1">
      <c r="A31" s="57" t="s">
        <v>17</v>
      </c>
      <c r="B31" s="98">
        <v>6.5</v>
      </c>
      <c r="C31" s="99"/>
      <c r="D31" s="100"/>
    </row>
    <row r="32" spans="1:4" ht="14.4">
      <c r="A32" s="13"/>
      <c r="B32" s="13"/>
      <c r="C32" s="33"/>
      <c r="D32" s="13"/>
    </row>
    <row r="33" spans="1:4" ht="14.4">
      <c r="A33" s="13"/>
      <c r="B33" s="14"/>
      <c r="C33" s="13"/>
      <c r="D33" s="13"/>
    </row>
    <row r="34" spans="1:4" ht="14.4">
      <c r="A34" s="13"/>
      <c r="B34" s="13"/>
      <c r="C34" s="13"/>
      <c r="D34" s="13"/>
    </row>
    <row r="35" spans="1:4" ht="14.4">
      <c r="A35" s="14"/>
      <c r="B35" s="14"/>
      <c r="C35" s="14"/>
      <c r="D35" s="13"/>
    </row>
    <row r="36" spans="1:4" ht="14.4">
      <c r="A36" s="14"/>
      <c r="B36" s="14"/>
      <c r="C36" s="14"/>
      <c r="D36" s="13"/>
    </row>
    <row r="37" spans="1:4" ht="14.4">
      <c r="A37" s="14"/>
      <c r="B37" s="14"/>
      <c r="C37" s="14"/>
      <c r="D37" s="13"/>
    </row>
    <row r="38" spans="1:4" ht="14.4">
      <c r="A38" s="14"/>
      <c r="B38" s="14"/>
      <c r="C38" s="14"/>
      <c r="D38" s="13"/>
    </row>
    <row r="39" spans="1:4" ht="14.4">
      <c r="A39" s="14"/>
      <c r="B39" s="14"/>
      <c r="C39" s="14"/>
      <c r="D39" s="13"/>
    </row>
    <row r="40" spans="1:4" ht="14.4">
      <c r="A40" s="13"/>
      <c r="B40" s="13"/>
      <c r="C40" s="13"/>
      <c r="D40" s="13"/>
    </row>
    <row r="41" spans="1:4" ht="14.4">
      <c r="A41" s="13"/>
      <c r="B41" s="13"/>
      <c r="C41" s="13"/>
      <c r="D41" s="13"/>
    </row>
    <row r="42" spans="1:4" ht="14.4">
      <c r="A42" s="14"/>
      <c r="B42" s="14"/>
      <c r="C42" s="13"/>
      <c r="D42" s="13"/>
    </row>
    <row r="43" spans="1:4" ht="14.4">
      <c r="A43" s="14"/>
      <c r="B43" s="14"/>
      <c r="C43" s="13"/>
      <c r="D43" s="13"/>
    </row>
    <row r="44" spans="1:4" ht="14.4">
      <c r="A44" s="13"/>
      <c r="B44" s="13"/>
      <c r="C44" s="13"/>
      <c r="D44" s="13"/>
    </row>
    <row r="45" spans="1:4" ht="14.4">
      <c r="A45" s="13"/>
      <c r="B45" s="13"/>
      <c r="C45" s="13"/>
      <c r="D45" s="13"/>
    </row>
    <row r="46" spans="1:4" ht="14.4">
      <c r="A46" s="13"/>
      <c r="B46" s="13"/>
      <c r="C46" s="13"/>
      <c r="D46" s="13"/>
    </row>
    <row r="47" spans="1:4" ht="14.4">
      <c r="A47" s="13"/>
      <c r="B47" s="13"/>
      <c r="C47" s="13"/>
      <c r="D47" s="13"/>
    </row>
    <row r="48" spans="1:4" ht="14.4">
      <c r="A48" s="13"/>
      <c r="B48" s="13"/>
      <c r="C48" s="13"/>
      <c r="D48" s="13"/>
    </row>
    <row r="49" spans="1:4" ht="14.4">
      <c r="A49" s="13"/>
      <c r="B49" s="13"/>
      <c r="C49" s="13"/>
      <c r="D49" s="13"/>
    </row>
    <row r="50" spans="1:4" ht="14.4">
      <c r="A50" s="13"/>
      <c r="B50" s="13"/>
      <c r="C50" s="13"/>
      <c r="D50" s="13"/>
    </row>
    <row r="51" spans="1:4" ht="14.4">
      <c r="A51" s="13"/>
      <c r="B51" s="13"/>
      <c r="C51" s="13"/>
      <c r="D51" s="13"/>
    </row>
    <row r="52" spans="1:4" ht="14.4">
      <c r="A52" s="13"/>
      <c r="B52" s="13"/>
      <c r="C52" s="13"/>
      <c r="D52" s="13"/>
    </row>
    <row r="53" spans="1:4" s="2" customFormat="1" ht="15"/>
    <row r="54" spans="1:4" s="2" customFormat="1" ht="15"/>
    <row r="55" spans="1:4" ht="13.5" customHeight="1"/>
    <row r="56" spans="1:4" ht="14.4">
      <c r="A56" s="13"/>
      <c r="B56" s="13"/>
      <c r="C56" s="13"/>
      <c r="D56" s="13"/>
    </row>
    <row r="83" spans="1:4" ht="14.4">
      <c r="A83" s="58" t="s">
        <v>28</v>
      </c>
      <c r="B83" s="86" t="s">
        <v>64</v>
      </c>
      <c r="C83" s="86"/>
      <c r="D83" s="87"/>
    </row>
    <row r="84" spans="1:4" ht="14.4">
      <c r="A84" s="76" t="s">
        <v>29</v>
      </c>
      <c r="B84" s="83" t="s">
        <v>76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3.2"/>
  <cols>
    <col min="1" max="1" width="3.33203125" customWidth="1"/>
    <col min="2" max="2" width="20.44140625" style="8" customWidth="1"/>
    <col min="3" max="3" width="25.5546875" style="8" customWidth="1"/>
    <col min="4" max="4" width="26.5546875" style="8" customWidth="1"/>
    <col min="5" max="5" width="28.6640625" style="8" customWidth="1"/>
    <col min="6" max="6" width="18" customWidth="1"/>
    <col min="7" max="7" width="19.33203125" customWidth="1"/>
  </cols>
  <sheetData>
    <row r="1" spans="2:7" ht="13.8" thickBot="1"/>
    <row r="2" spans="2:7" ht="24.75" customHeight="1" thickBot="1">
      <c r="B2" s="61" t="s">
        <v>55</v>
      </c>
      <c r="C2" s="12">
        <f>光伏发电!D10</f>
        <v>6.24</v>
      </c>
      <c r="D2" s="62" t="s">
        <v>50</v>
      </c>
      <c r="E2" s="77">
        <f>光伏发电!C30</f>
        <v>6.50976</v>
      </c>
      <c r="F2" s="62" t="s">
        <v>33</v>
      </c>
      <c r="G2" s="60">
        <v>1</v>
      </c>
    </row>
    <row r="4" spans="2:7" ht="20.100000000000001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00000000000001" customHeight="1">
      <c r="B5" s="6">
        <v>1</v>
      </c>
      <c r="C5" s="3">
        <v>5</v>
      </c>
      <c r="D5" s="34">
        <v>6.5097596026143743</v>
      </c>
      <c r="E5" s="43">
        <f t="shared" ref="E5:E29" si="0">ROUND(D5*1000/$C$2,2)</f>
        <v>1043.23</v>
      </c>
    </row>
    <row r="6" spans="2:7" ht="20.100000000000001" customHeight="1">
      <c r="B6" s="6">
        <v>2</v>
      </c>
      <c r="C6" s="3">
        <v>0.7</v>
      </c>
      <c r="D6" s="34">
        <v>6.1842716224836565</v>
      </c>
      <c r="E6" s="43">
        <f t="shared" si="0"/>
        <v>991.07</v>
      </c>
    </row>
    <row r="7" spans="2:7" ht="20.100000000000001" customHeight="1">
      <c r="B7" s="6">
        <v>3</v>
      </c>
      <c r="C7" s="3">
        <f>$C$6</f>
        <v>0.7</v>
      </c>
      <c r="D7" s="34">
        <v>6.1409817211262716</v>
      </c>
      <c r="E7" s="43">
        <f t="shared" si="0"/>
        <v>984.13</v>
      </c>
    </row>
    <row r="8" spans="2:7" ht="20.100000000000001" customHeight="1">
      <c r="B8" s="6">
        <v>4</v>
      </c>
      <c r="C8" s="3">
        <f t="shared" ref="C8:C29" si="1">$C$6</f>
        <v>0.7</v>
      </c>
      <c r="D8" s="34">
        <v>6.0979948490783862</v>
      </c>
      <c r="E8" s="43">
        <f t="shared" si="0"/>
        <v>977.24</v>
      </c>
    </row>
    <row r="9" spans="2:7" ht="20.100000000000001" customHeight="1">
      <c r="B9" s="6">
        <v>5</v>
      </c>
      <c r="C9" s="3">
        <f t="shared" si="1"/>
        <v>0.7</v>
      </c>
      <c r="D9" s="34">
        <v>6.0553088851348402</v>
      </c>
      <c r="E9" s="43">
        <f t="shared" si="0"/>
        <v>970.4</v>
      </c>
    </row>
    <row r="10" spans="2:7" ht="20.100000000000001" customHeight="1">
      <c r="B10" s="6">
        <v>6</v>
      </c>
      <c r="C10" s="3">
        <f t="shared" si="1"/>
        <v>0.7</v>
      </c>
      <c r="D10" s="34">
        <v>6.012921722938894</v>
      </c>
      <c r="E10" s="43">
        <f t="shared" si="0"/>
        <v>963.61</v>
      </c>
    </row>
    <row r="11" spans="2:7" ht="20.100000000000001" customHeight="1">
      <c r="B11" s="6">
        <v>7</v>
      </c>
      <c r="C11" s="3">
        <f t="shared" si="1"/>
        <v>0.7</v>
      </c>
      <c r="D11" s="34">
        <v>5.9708312708783211</v>
      </c>
      <c r="E11" s="43">
        <f t="shared" si="0"/>
        <v>956.86</v>
      </c>
    </row>
    <row r="12" spans="2:7" ht="20.100000000000001" customHeight="1">
      <c r="B12" s="6">
        <v>8</v>
      </c>
      <c r="C12" s="3">
        <f t="shared" si="1"/>
        <v>0.7</v>
      </c>
      <c r="D12" s="34">
        <v>5.9290354519821733</v>
      </c>
      <c r="E12" s="43">
        <f t="shared" si="0"/>
        <v>950.17</v>
      </c>
    </row>
    <row r="13" spans="2:7" ht="20.100000000000001" customHeight="1">
      <c r="B13" s="6">
        <v>9</v>
      </c>
      <c r="C13" s="3">
        <f t="shared" si="1"/>
        <v>0.7</v>
      </c>
      <c r="D13" s="34">
        <v>5.8875322038182976</v>
      </c>
      <c r="E13" s="43">
        <f t="shared" si="0"/>
        <v>943.51</v>
      </c>
    </row>
    <row r="14" spans="2:7" ht="20.100000000000001" customHeight="1">
      <c r="B14" s="6">
        <v>10</v>
      </c>
      <c r="C14" s="3">
        <f t="shared" si="1"/>
        <v>0.7</v>
      </c>
      <c r="D14" s="34">
        <v>5.8463194783915684</v>
      </c>
      <c r="E14" s="43">
        <f t="shared" si="0"/>
        <v>936.91</v>
      </c>
    </row>
    <row r="15" spans="2:7" ht="20.100000000000001" customHeight="1">
      <c r="B15" s="6">
        <v>11</v>
      </c>
      <c r="C15" s="3">
        <f t="shared" si="1"/>
        <v>0.7</v>
      </c>
      <c r="D15" s="34">
        <v>5.8053952420428256</v>
      </c>
      <c r="E15" s="43">
        <f t="shared" si="0"/>
        <v>930.35</v>
      </c>
    </row>
    <row r="16" spans="2:7" ht="20.100000000000001" customHeight="1">
      <c r="B16" s="6">
        <v>12</v>
      </c>
      <c r="C16" s="3">
        <f t="shared" si="1"/>
        <v>0.7</v>
      </c>
      <c r="D16" s="34">
        <v>5.7647574753485271</v>
      </c>
      <c r="E16" s="43">
        <f t="shared" si="0"/>
        <v>923.84</v>
      </c>
    </row>
    <row r="17" spans="2:5" ht="20.100000000000001" customHeight="1">
      <c r="B17" s="6">
        <v>13</v>
      </c>
      <c r="C17" s="3">
        <f t="shared" si="1"/>
        <v>0.7</v>
      </c>
      <c r="D17" s="34">
        <v>5.7244041730210888</v>
      </c>
      <c r="E17" s="43">
        <f t="shared" si="0"/>
        <v>917.37</v>
      </c>
    </row>
    <row r="18" spans="2:5" ht="20.100000000000001" customHeight="1">
      <c r="B18" s="6">
        <v>14</v>
      </c>
      <c r="C18" s="3">
        <f t="shared" si="1"/>
        <v>0.7</v>
      </c>
      <c r="D18" s="34">
        <v>5.6843333438099402</v>
      </c>
      <c r="E18" s="43">
        <f t="shared" si="0"/>
        <v>910.95</v>
      </c>
    </row>
    <row r="19" spans="2:5" ht="20.100000000000001" customHeight="1">
      <c r="B19" s="6">
        <v>15</v>
      </c>
      <c r="C19" s="3">
        <f t="shared" si="1"/>
        <v>0.7</v>
      </c>
      <c r="D19" s="34">
        <v>5.6445430104032699</v>
      </c>
      <c r="E19" s="43">
        <f t="shared" si="0"/>
        <v>904.57</v>
      </c>
    </row>
    <row r="20" spans="2:5" ht="20.100000000000001" customHeight="1">
      <c r="B20" s="6">
        <v>16</v>
      </c>
      <c r="C20" s="3">
        <f t="shared" si="1"/>
        <v>0.7</v>
      </c>
      <c r="D20" s="34">
        <v>5.6050312093304493</v>
      </c>
      <c r="E20" s="43">
        <f t="shared" si="0"/>
        <v>898.24</v>
      </c>
    </row>
    <row r="21" spans="2:5" ht="20.100000000000001" customHeight="1">
      <c r="B21" s="6">
        <v>17</v>
      </c>
      <c r="C21" s="3">
        <f t="shared" si="1"/>
        <v>0.7</v>
      </c>
      <c r="D21" s="34">
        <v>5.5657959908651335</v>
      </c>
      <c r="E21" s="43">
        <f t="shared" si="0"/>
        <v>891.95</v>
      </c>
    </row>
    <row r="22" spans="2:5" ht="20.100000000000001" customHeight="1">
      <c r="B22" s="6">
        <v>18</v>
      </c>
      <c r="C22" s="3">
        <f t="shared" si="1"/>
        <v>0.7</v>
      </c>
      <c r="D22" s="34">
        <v>5.5268354189290774</v>
      </c>
      <c r="E22" s="43">
        <f t="shared" si="0"/>
        <v>885.71</v>
      </c>
    </row>
    <row r="23" spans="2:5" ht="20.100000000000001" customHeight="1">
      <c r="B23" s="6">
        <v>19</v>
      </c>
      <c r="C23" s="3">
        <f t="shared" si="1"/>
        <v>0.7</v>
      </c>
      <c r="D23" s="34">
        <v>5.4881475709965759</v>
      </c>
      <c r="E23" s="43">
        <f t="shared" si="0"/>
        <v>879.51</v>
      </c>
    </row>
    <row r="24" spans="2:5" ht="20.100000000000001" customHeight="1">
      <c r="B24" s="6">
        <v>20</v>
      </c>
      <c r="C24" s="3">
        <f t="shared" si="1"/>
        <v>0.7</v>
      </c>
      <c r="D24" s="34">
        <v>5.4497305379995993</v>
      </c>
      <c r="E24" s="43">
        <f t="shared" si="0"/>
        <v>873.35</v>
      </c>
    </row>
    <row r="25" spans="2:5" ht="20.100000000000001" customHeight="1">
      <c r="B25" s="6">
        <v>21</v>
      </c>
      <c r="C25" s="3">
        <f t="shared" si="1"/>
        <v>0.7</v>
      </c>
      <c r="D25" s="34">
        <v>5.4115824242336021</v>
      </c>
      <c r="E25" s="43">
        <f t="shared" si="0"/>
        <v>867.24</v>
      </c>
    </row>
    <row r="26" spans="2:5" ht="20.100000000000001" customHeight="1">
      <c r="B26" s="6">
        <v>22</v>
      </c>
      <c r="C26" s="3">
        <f t="shared" si="1"/>
        <v>0.7</v>
      </c>
      <c r="D26" s="34">
        <v>5.3737013472639656</v>
      </c>
      <c r="E26" s="43">
        <f t="shared" si="0"/>
        <v>861.17</v>
      </c>
    </row>
    <row r="27" spans="2:5" ht="20.100000000000001" customHeight="1">
      <c r="B27" s="6">
        <v>23</v>
      </c>
      <c r="C27" s="3">
        <f t="shared" si="1"/>
        <v>0.7</v>
      </c>
      <c r="D27" s="34">
        <v>5.3360854378331188</v>
      </c>
      <c r="E27" s="43">
        <f t="shared" si="0"/>
        <v>855.14</v>
      </c>
    </row>
    <row r="28" spans="2:5" ht="20.100000000000001" customHeight="1">
      <c r="B28" s="6">
        <v>24</v>
      </c>
      <c r="C28" s="3">
        <f t="shared" si="1"/>
        <v>0.7</v>
      </c>
      <c r="D28" s="34">
        <v>5.2987328397682871</v>
      </c>
      <c r="E28" s="43">
        <f t="shared" si="0"/>
        <v>849.16</v>
      </c>
    </row>
    <row r="29" spans="2:5" ht="20.100000000000001" customHeight="1">
      <c r="B29" s="6">
        <v>25</v>
      </c>
      <c r="C29" s="3">
        <f t="shared" si="1"/>
        <v>0.7</v>
      </c>
      <c r="D29" s="34">
        <v>5.2616417098899095</v>
      </c>
      <c r="E29" s="43">
        <f t="shared" si="0"/>
        <v>843.21</v>
      </c>
    </row>
    <row r="30" spans="2:5" ht="20.100000000000001" customHeight="1">
      <c r="B30" s="4" t="s">
        <v>46</v>
      </c>
      <c r="C30" s="4"/>
      <c r="D30" s="9">
        <f>SUM(D5:D29)</f>
        <v>143.57567454018215</v>
      </c>
      <c r="E30" s="4">
        <f>ROUND(D30*1000/$C$2,1)</f>
        <v>23008.9</v>
      </c>
    </row>
    <row r="31" spans="2:5">
      <c r="B31" s="7"/>
    </row>
    <row r="32" spans="2:5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3.2"/>
  <cols>
    <col min="1" max="1" width="3.6640625" customWidth="1"/>
    <col min="2" max="2" width="17.33203125" style="8" customWidth="1"/>
    <col min="3" max="3" width="18.5546875" style="8" customWidth="1"/>
    <col min="4" max="4" width="20.6640625" style="8" customWidth="1"/>
    <col min="5" max="5" width="19.88671875" style="8" bestFit="1" customWidth="1"/>
    <col min="6" max="6" width="21.5546875" style="8" customWidth="1"/>
    <col min="7" max="7" width="20.5546875" style="8" customWidth="1"/>
    <col min="8" max="8" width="18.109375" customWidth="1"/>
    <col min="9" max="9" width="14.109375" customWidth="1"/>
    <col min="10" max="10" width="24.44140625" customWidth="1"/>
    <col min="11" max="11" width="13" customWidth="1"/>
    <col min="12" max="12" width="14.6640625" customWidth="1"/>
    <col min="13" max="13" width="14.44140625" customWidth="1"/>
  </cols>
  <sheetData>
    <row r="1" spans="2:13" ht="13.8" thickBot="1"/>
    <row r="2" spans="2:13" s="1" customFormat="1" ht="27.75" customHeight="1" thickBot="1">
      <c r="B2" s="64" t="s">
        <v>49</v>
      </c>
      <c r="C2" s="11">
        <f>'25年发电量'!$C$2</f>
        <v>6.24</v>
      </c>
      <c r="D2" s="65" t="s">
        <v>50</v>
      </c>
      <c r="E2" s="78">
        <f>光伏发电!C30</f>
        <v>6.50976</v>
      </c>
      <c r="F2" s="65" t="s">
        <v>33</v>
      </c>
      <c r="G2" s="81">
        <f>'25年发电量'!G2</f>
        <v>1</v>
      </c>
      <c r="H2" s="65" t="s">
        <v>54</v>
      </c>
      <c r="I2" s="80">
        <v>5</v>
      </c>
      <c r="J2" s="65" t="s">
        <v>34</v>
      </c>
      <c r="K2" s="80">
        <v>40</v>
      </c>
      <c r="L2" s="65" t="s">
        <v>85</v>
      </c>
      <c r="M2" s="82">
        <f>$C$2*1000*$I$2*100/$K$2</f>
        <v>78000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00000000000001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-7.8</v>
      </c>
      <c r="G5" s="9" t="s">
        <v>44</v>
      </c>
    </row>
    <row r="6" spans="2:13" ht="20.100000000000001" customHeight="1">
      <c r="B6" s="6">
        <v>1</v>
      </c>
      <c r="C6" s="3">
        <v>5</v>
      </c>
      <c r="D6" s="35">
        <v>6.5097596026143743</v>
      </c>
      <c r="E6" s="9">
        <f t="shared" ref="E6:E30" si="0">D6*$G$2*1000</f>
        <v>6509.7596026143747</v>
      </c>
      <c r="F6" s="3">
        <f>ROUND(E6/10000+F5,2)</f>
        <v>-7.15</v>
      </c>
      <c r="G6" s="43">
        <f t="shared" ref="G6:G30" si="1">ROUND(D6*1000/$C$2,2)</f>
        <v>1043.23</v>
      </c>
    </row>
    <row r="7" spans="2:13" ht="20.100000000000001" customHeight="1">
      <c r="B7" s="6">
        <v>2</v>
      </c>
      <c r="C7" s="3">
        <v>0.7</v>
      </c>
      <c r="D7" s="35">
        <v>6.1842716224836565</v>
      </c>
      <c r="E7" s="9">
        <f t="shared" si="0"/>
        <v>6184.2716224836568</v>
      </c>
      <c r="F7" s="3">
        <f t="shared" ref="F7:F30" si="2">ROUND(E7/10000+F6,2)</f>
        <v>-6.53</v>
      </c>
      <c r="G7" s="43">
        <f t="shared" si="1"/>
        <v>991.07</v>
      </c>
    </row>
    <row r="8" spans="2:13" ht="20.100000000000001" customHeight="1">
      <c r="B8" s="6">
        <v>3</v>
      </c>
      <c r="C8" s="3">
        <v>0.7</v>
      </c>
      <c r="D8" s="35">
        <v>6.1409817211262716</v>
      </c>
      <c r="E8" s="9">
        <f t="shared" si="0"/>
        <v>6140.9817211262716</v>
      </c>
      <c r="F8" s="3">
        <f t="shared" si="2"/>
        <v>-5.92</v>
      </c>
      <c r="G8" s="43">
        <f t="shared" si="1"/>
        <v>984.13</v>
      </c>
    </row>
    <row r="9" spans="2:13" ht="20.100000000000001" customHeight="1">
      <c r="B9" s="6">
        <v>4</v>
      </c>
      <c r="C9" s="3">
        <v>0.7</v>
      </c>
      <c r="D9" s="35">
        <v>6.0979948490783862</v>
      </c>
      <c r="E9" s="9">
        <f t="shared" si="0"/>
        <v>6097.9948490783863</v>
      </c>
      <c r="F9" s="3">
        <f t="shared" si="2"/>
        <v>-5.31</v>
      </c>
      <c r="G9" s="43">
        <f t="shared" si="1"/>
        <v>977.24</v>
      </c>
    </row>
    <row r="10" spans="2:13" ht="20.100000000000001" customHeight="1">
      <c r="B10" s="6">
        <v>5</v>
      </c>
      <c r="C10" s="3">
        <v>0.7</v>
      </c>
      <c r="D10" s="35">
        <v>6.0553088851348402</v>
      </c>
      <c r="E10" s="9">
        <f t="shared" si="0"/>
        <v>6055.3088851348402</v>
      </c>
      <c r="F10" s="3">
        <f t="shared" si="2"/>
        <v>-4.7</v>
      </c>
      <c r="G10" s="43">
        <f t="shared" si="1"/>
        <v>970.4</v>
      </c>
    </row>
    <row r="11" spans="2:13" ht="20.100000000000001" customHeight="1">
      <c r="B11" s="6">
        <v>6</v>
      </c>
      <c r="C11" s="3">
        <v>0.7</v>
      </c>
      <c r="D11" s="35">
        <v>6.012921722938894</v>
      </c>
      <c r="E11" s="9">
        <f t="shared" si="0"/>
        <v>6012.9217229388942</v>
      </c>
      <c r="F11" s="3">
        <f t="shared" si="2"/>
        <v>-4.0999999999999996</v>
      </c>
      <c r="G11" s="43">
        <f t="shared" si="1"/>
        <v>963.61</v>
      </c>
    </row>
    <row r="12" spans="2:13" ht="20.100000000000001" customHeight="1">
      <c r="B12" s="6">
        <v>7</v>
      </c>
      <c r="C12" s="3">
        <v>0.7</v>
      </c>
      <c r="D12" s="35">
        <v>5.9708312708783211</v>
      </c>
      <c r="E12" s="9">
        <f t="shared" si="0"/>
        <v>5970.8312708783214</v>
      </c>
      <c r="F12" s="3">
        <f t="shared" si="2"/>
        <v>-3.5</v>
      </c>
      <c r="G12" s="43">
        <f t="shared" si="1"/>
        <v>956.86</v>
      </c>
    </row>
    <row r="13" spans="2:13" ht="20.100000000000001" customHeight="1">
      <c r="B13" s="6">
        <v>8</v>
      </c>
      <c r="C13" s="3">
        <v>0.7</v>
      </c>
      <c r="D13" s="35">
        <v>5.9290354519821733</v>
      </c>
      <c r="E13" s="9">
        <f t="shared" si="0"/>
        <v>5929.0354519821731</v>
      </c>
      <c r="F13" s="3">
        <f t="shared" si="2"/>
        <v>-2.91</v>
      </c>
      <c r="G13" s="43">
        <f t="shared" si="1"/>
        <v>950.17</v>
      </c>
    </row>
    <row r="14" spans="2:13" ht="20.100000000000001" customHeight="1">
      <c r="B14" s="6">
        <v>9</v>
      </c>
      <c r="C14" s="3">
        <v>0.7</v>
      </c>
      <c r="D14" s="35">
        <v>5.8875322038182976</v>
      </c>
      <c r="E14" s="9">
        <f t="shared" si="0"/>
        <v>5887.5322038182976</v>
      </c>
      <c r="F14" s="3">
        <f t="shared" si="2"/>
        <v>-2.3199999999999998</v>
      </c>
      <c r="G14" s="43">
        <f t="shared" si="1"/>
        <v>943.51</v>
      </c>
    </row>
    <row r="15" spans="2:13" ht="20.100000000000001" customHeight="1">
      <c r="B15" s="6">
        <v>10</v>
      </c>
      <c r="C15" s="3">
        <v>0.7</v>
      </c>
      <c r="D15" s="35">
        <v>5.8463194783915684</v>
      </c>
      <c r="E15" s="9">
        <f t="shared" si="0"/>
        <v>5846.3194783915687</v>
      </c>
      <c r="F15" s="3">
        <f t="shared" si="2"/>
        <v>-1.74</v>
      </c>
      <c r="G15" s="43">
        <f t="shared" si="1"/>
        <v>936.91</v>
      </c>
    </row>
    <row r="16" spans="2:13" ht="20.100000000000001" customHeight="1">
      <c r="B16" s="6">
        <v>11</v>
      </c>
      <c r="C16" s="3">
        <v>0.7</v>
      </c>
      <c r="D16" s="35">
        <v>5.8053952420428256</v>
      </c>
      <c r="E16" s="9">
        <f t="shared" si="0"/>
        <v>5805.3952420428259</v>
      </c>
      <c r="F16" s="3">
        <f t="shared" si="2"/>
        <v>-1.1599999999999999</v>
      </c>
      <c r="G16" s="43">
        <f t="shared" si="1"/>
        <v>930.35</v>
      </c>
    </row>
    <row r="17" spans="2:7" ht="20.100000000000001" customHeight="1">
      <c r="B17" s="6">
        <v>12</v>
      </c>
      <c r="C17" s="3">
        <v>0.7</v>
      </c>
      <c r="D17" s="35">
        <v>5.7647574753485271</v>
      </c>
      <c r="E17" s="9">
        <f t="shared" si="0"/>
        <v>5764.7574753485269</v>
      </c>
      <c r="F17" s="3">
        <f t="shared" si="2"/>
        <v>-0.57999999999999996</v>
      </c>
      <c r="G17" s="43">
        <f t="shared" si="1"/>
        <v>923.84</v>
      </c>
    </row>
    <row r="18" spans="2:7" ht="20.100000000000001" customHeight="1">
      <c r="B18" s="6">
        <v>13</v>
      </c>
      <c r="C18" s="3">
        <v>0.7</v>
      </c>
      <c r="D18" s="35">
        <v>5.7244041730210888</v>
      </c>
      <c r="E18" s="9">
        <f t="shared" si="0"/>
        <v>5724.4041730210893</v>
      </c>
      <c r="F18" s="3">
        <f t="shared" si="2"/>
        <v>-0.01</v>
      </c>
      <c r="G18" s="43">
        <f t="shared" si="1"/>
        <v>917.37</v>
      </c>
    </row>
    <row r="19" spans="2:7" ht="20.100000000000001" customHeight="1">
      <c r="B19" s="6">
        <v>14</v>
      </c>
      <c r="C19" s="3">
        <v>0.7</v>
      </c>
      <c r="D19" s="35">
        <v>5.6843333438099402</v>
      </c>
      <c r="E19" s="9">
        <f t="shared" si="0"/>
        <v>5684.3333438099398</v>
      </c>
      <c r="F19" s="3">
        <f t="shared" si="2"/>
        <v>0.56000000000000005</v>
      </c>
      <c r="G19" s="43">
        <f t="shared" si="1"/>
        <v>910.95</v>
      </c>
    </row>
    <row r="20" spans="2:7" ht="20.100000000000001" customHeight="1">
      <c r="B20" s="6">
        <v>15</v>
      </c>
      <c r="C20" s="3">
        <v>0.7</v>
      </c>
      <c r="D20" s="35">
        <v>5.6445430104032699</v>
      </c>
      <c r="E20" s="9">
        <f t="shared" si="0"/>
        <v>5644.5430104032703</v>
      </c>
      <c r="F20" s="3">
        <f t="shared" si="2"/>
        <v>1.1200000000000001</v>
      </c>
      <c r="G20" s="43">
        <f t="shared" si="1"/>
        <v>904.57</v>
      </c>
    </row>
    <row r="21" spans="2:7" ht="20.100000000000001" customHeight="1">
      <c r="B21" s="6">
        <v>16</v>
      </c>
      <c r="C21" s="3">
        <v>0.7</v>
      </c>
      <c r="D21" s="35">
        <v>5.6050312093304493</v>
      </c>
      <c r="E21" s="9">
        <f t="shared" si="0"/>
        <v>5605.0312093304492</v>
      </c>
      <c r="F21" s="3">
        <f t="shared" si="2"/>
        <v>1.68</v>
      </c>
      <c r="G21" s="43">
        <f t="shared" si="1"/>
        <v>898.24</v>
      </c>
    </row>
    <row r="22" spans="2:7" ht="20.100000000000001" customHeight="1">
      <c r="B22" s="6">
        <v>17</v>
      </c>
      <c r="C22" s="3">
        <v>0.7</v>
      </c>
      <c r="D22" s="35">
        <v>5.5657959908651335</v>
      </c>
      <c r="E22" s="9">
        <f t="shared" si="0"/>
        <v>5565.7959908651337</v>
      </c>
      <c r="F22" s="3">
        <f t="shared" si="2"/>
        <v>2.2400000000000002</v>
      </c>
      <c r="G22" s="43">
        <f t="shared" si="1"/>
        <v>891.95</v>
      </c>
    </row>
    <row r="23" spans="2:7" ht="20.100000000000001" customHeight="1">
      <c r="B23" s="6">
        <v>18</v>
      </c>
      <c r="C23" s="3">
        <v>0.7</v>
      </c>
      <c r="D23" s="35">
        <v>5.5268354189290774</v>
      </c>
      <c r="E23" s="9">
        <f t="shared" si="0"/>
        <v>5526.8354189290776</v>
      </c>
      <c r="F23" s="3">
        <f t="shared" si="2"/>
        <v>2.79</v>
      </c>
      <c r="G23" s="43">
        <f t="shared" si="1"/>
        <v>885.71</v>
      </c>
    </row>
    <row r="24" spans="2:7" ht="20.100000000000001" customHeight="1">
      <c r="B24" s="6">
        <v>19</v>
      </c>
      <c r="C24" s="3">
        <v>0.7</v>
      </c>
      <c r="D24" s="35">
        <v>5.4881475709965759</v>
      </c>
      <c r="E24" s="9">
        <f t="shared" si="0"/>
        <v>5488.1475709965762</v>
      </c>
      <c r="F24" s="3">
        <f t="shared" si="2"/>
        <v>3.34</v>
      </c>
      <c r="G24" s="43">
        <f t="shared" si="1"/>
        <v>879.51</v>
      </c>
    </row>
    <row r="25" spans="2:7" ht="20.100000000000001" customHeight="1">
      <c r="B25" s="6">
        <v>20</v>
      </c>
      <c r="C25" s="3">
        <v>0.7</v>
      </c>
      <c r="D25" s="35">
        <v>5.4497305379995993</v>
      </c>
      <c r="E25" s="9">
        <f t="shared" si="0"/>
        <v>5449.7305379995996</v>
      </c>
      <c r="F25" s="3">
        <f t="shared" si="2"/>
        <v>3.88</v>
      </c>
      <c r="G25" s="43">
        <f t="shared" si="1"/>
        <v>873.35</v>
      </c>
    </row>
    <row r="26" spans="2:7" ht="20.100000000000001" customHeight="1">
      <c r="B26" s="6">
        <v>21</v>
      </c>
      <c r="C26" s="3">
        <v>0.7</v>
      </c>
      <c r="D26" s="35">
        <v>5.4115824242336021</v>
      </c>
      <c r="E26" s="9">
        <f t="shared" si="0"/>
        <v>5411.5824242336021</v>
      </c>
      <c r="F26" s="3">
        <f t="shared" si="2"/>
        <v>4.42</v>
      </c>
      <c r="G26" s="43">
        <f t="shared" si="1"/>
        <v>867.24</v>
      </c>
    </row>
    <row r="27" spans="2:7" ht="20.100000000000001" customHeight="1">
      <c r="B27" s="6">
        <v>22</v>
      </c>
      <c r="C27" s="3">
        <v>0.7</v>
      </c>
      <c r="D27" s="35">
        <v>5.3737013472639656</v>
      </c>
      <c r="E27" s="9">
        <f t="shared" si="0"/>
        <v>5373.7013472639655</v>
      </c>
      <c r="F27" s="3">
        <f t="shared" si="2"/>
        <v>4.96</v>
      </c>
      <c r="G27" s="43">
        <f t="shared" si="1"/>
        <v>861.17</v>
      </c>
    </row>
    <row r="28" spans="2:7" ht="20.100000000000001" customHeight="1">
      <c r="B28" s="6">
        <v>23</v>
      </c>
      <c r="C28" s="3">
        <v>0.7</v>
      </c>
      <c r="D28" s="35">
        <v>5.3360854378331188</v>
      </c>
      <c r="E28" s="9">
        <f t="shared" si="0"/>
        <v>5336.0854378331187</v>
      </c>
      <c r="F28" s="3">
        <f t="shared" si="2"/>
        <v>5.49</v>
      </c>
      <c r="G28" s="43">
        <f t="shared" si="1"/>
        <v>855.14</v>
      </c>
    </row>
    <row r="29" spans="2:7" ht="20.100000000000001" customHeight="1">
      <c r="B29" s="6">
        <v>24</v>
      </c>
      <c r="C29" s="3">
        <v>0.7</v>
      </c>
      <c r="D29" s="35">
        <v>5.2987328397682871</v>
      </c>
      <c r="E29" s="9">
        <f t="shared" si="0"/>
        <v>5298.7328397682868</v>
      </c>
      <c r="F29" s="3">
        <f t="shared" si="2"/>
        <v>6.02</v>
      </c>
      <c r="G29" s="43">
        <f t="shared" si="1"/>
        <v>849.16</v>
      </c>
    </row>
    <row r="30" spans="2:7" ht="20.100000000000001" customHeight="1">
      <c r="B30" s="6">
        <v>25</v>
      </c>
      <c r="C30" s="3">
        <v>0.7</v>
      </c>
      <c r="D30" s="35">
        <v>5.2616417098899095</v>
      </c>
      <c r="E30" s="9">
        <f t="shared" si="0"/>
        <v>5261.6417098899092</v>
      </c>
      <c r="F30" s="3">
        <f t="shared" si="2"/>
        <v>6.55</v>
      </c>
      <c r="G30" s="43">
        <f t="shared" si="1"/>
        <v>843.21</v>
      </c>
    </row>
    <row r="31" spans="2:7" ht="27.75" customHeight="1">
      <c r="B31" s="4" t="s">
        <v>32</v>
      </c>
      <c r="C31" s="66"/>
      <c r="D31" s="75">
        <f>SUM(D6:D30)</f>
        <v>143.57567454018215</v>
      </c>
      <c r="E31" s="67">
        <f>SUM(E6:E30)/10000</f>
        <v>14.357567454018216</v>
      </c>
      <c r="F31" s="66"/>
      <c r="G31" s="66"/>
    </row>
    <row r="32" spans="2:7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3.2"/>
  <cols>
    <col min="2" max="2" width="9.109375" bestFit="1" customWidth="1"/>
    <col min="3" max="3" width="12.33203125" customWidth="1"/>
    <col min="4" max="4" width="10.5546875" customWidth="1"/>
    <col min="5" max="5" width="13.6640625" customWidth="1"/>
    <col min="6" max="6" width="12.6640625" customWidth="1"/>
    <col min="7" max="7" width="9.5546875" customWidth="1"/>
  </cols>
  <sheetData>
    <row r="2" spans="2:7" ht="20.100000000000001" customHeight="1">
      <c r="B2" s="70" t="s">
        <v>37</v>
      </c>
      <c r="C2" s="70" t="s">
        <v>81</v>
      </c>
      <c r="D2" s="70" t="s">
        <v>39</v>
      </c>
      <c r="E2" s="70" t="s">
        <v>38</v>
      </c>
      <c r="F2" s="70" t="s">
        <v>47</v>
      </c>
      <c r="G2" s="70" t="s">
        <v>82</v>
      </c>
    </row>
    <row r="3" spans="2:7" ht="20.100000000000001" customHeight="1">
      <c r="B3" s="71" t="s">
        <v>40</v>
      </c>
      <c r="C3" s="72" t="s">
        <v>44</v>
      </c>
      <c r="D3" s="72" t="s">
        <v>44</v>
      </c>
      <c r="E3" s="73">
        <f>ROUND(F3/25,3)</f>
        <v>5.7430000000000003</v>
      </c>
      <c r="F3" s="73">
        <f>'25年发电量'!D30</f>
        <v>143.57567454018215</v>
      </c>
      <c r="G3" s="72" t="s">
        <v>78</v>
      </c>
    </row>
    <row r="4" spans="2:7" ht="20.100000000000001" customHeight="1">
      <c r="B4" s="71" t="s">
        <v>41</v>
      </c>
      <c r="C4" s="72">
        <v>0.30149999999999999</v>
      </c>
      <c r="D4" s="72" t="s">
        <v>56</v>
      </c>
      <c r="E4" s="73">
        <f>ROUND($E$3*C4,3)</f>
        <v>1.732</v>
      </c>
      <c r="F4" s="73">
        <f>ROUND(E4*25,3)</f>
        <v>43.3</v>
      </c>
      <c r="G4" s="72" t="s">
        <v>45</v>
      </c>
    </row>
    <row r="5" spans="2:7" ht="20.100000000000001" customHeight="1">
      <c r="B5" s="71" t="s">
        <v>80</v>
      </c>
      <c r="C5" s="72">
        <v>2.2000000000000001E-3</v>
      </c>
      <c r="D5" s="72" t="s">
        <v>56</v>
      </c>
      <c r="E5" s="73">
        <f>ROUND($E$3*C5,3)</f>
        <v>1.2999999999999999E-2</v>
      </c>
      <c r="F5" s="73">
        <f>ROUND(E5*25,3)</f>
        <v>0.32500000000000001</v>
      </c>
      <c r="G5" s="72" t="s">
        <v>45</v>
      </c>
    </row>
    <row r="6" spans="2:7" ht="20.100000000000001" customHeight="1">
      <c r="B6" s="71" t="s">
        <v>42</v>
      </c>
      <c r="C6" s="72">
        <v>0.82799999999999996</v>
      </c>
      <c r="D6" s="72" t="s">
        <v>56</v>
      </c>
      <c r="E6" s="73">
        <f>ROUND($E$3*C6,3)</f>
        <v>4.7549999999999999</v>
      </c>
      <c r="F6" s="73">
        <f>ROUND(E6*25,3)</f>
        <v>118.875</v>
      </c>
      <c r="G6" s="72" t="s">
        <v>45</v>
      </c>
    </row>
    <row r="7" spans="2:7" ht="20.100000000000001" customHeight="1">
      <c r="B7" s="71" t="s">
        <v>43</v>
      </c>
      <c r="C7" s="72">
        <v>1.01E-2</v>
      </c>
      <c r="D7" s="72" t="s">
        <v>56</v>
      </c>
      <c r="E7" s="73">
        <f>ROUND($E$3*C7,3)</f>
        <v>5.8000000000000003E-2</v>
      </c>
      <c r="F7" s="73">
        <f>ROUND(E7*25,3)</f>
        <v>1.45</v>
      </c>
      <c r="G7" s="72" t="s">
        <v>45</v>
      </c>
    </row>
    <row r="8" spans="2:7" ht="20.100000000000001" customHeight="1">
      <c r="B8" s="71" t="s">
        <v>79</v>
      </c>
      <c r="C8" s="72">
        <v>1.52E-2</v>
      </c>
      <c r="D8" s="72" t="s">
        <v>56</v>
      </c>
      <c r="E8" s="73">
        <f>ROUND($E$3*C8,3)</f>
        <v>8.6999999999999994E-2</v>
      </c>
      <c r="F8" s="73">
        <f>ROUND(E8*25,3)</f>
        <v>2.1749999999999998</v>
      </c>
      <c r="G8" s="72" t="s">
        <v>45</v>
      </c>
    </row>
    <row r="9" spans="2:7">
      <c r="C9" s="74" t="s">
        <v>83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B2C8"/>
  </sheetPr>
  <dimension ref="A1:J2"/>
  <sheetViews>
    <sheetView showGridLines="0" workbookViewId="0">
      <selection activeCell="F2" sqref="F2"/>
    </sheetView>
  </sheetViews>
  <sheetFormatPr defaultRowHeight="13.2"/>
  <cols>
    <col min="1" max="1" width="11.44140625" bestFit="1" customWidth="1"/>
    <col min="2" max="2" width="14" bestFit="1" customWidth="1"/>
    <col min="3" max="3" width="21.33203125" bestFit="1" customWidth="1"/>
    <col min="4" max="4" width="11.44140625" bestFit="1" customWidth="1"/>
    <col min="5" max="5" width="19.33203125" bestFit="1" customWidth="1"/>
    <col min="6" max="6" width="19.109375" bestFit="1" customWidth="1"/>
    <col min="7" max="7" width="16.44140625" bestFit="1" customWidth="1"/>
    <col min="8" max="8" width="21.88671875" bestFit="1" customWidth="1"/>
    <col min="9" max="9" width="16.44140625" bestFit="1" customWidth="1"/>
    <col min="10" max="10" width="19.109375" bestFit="1" customWidth="1"/>
  </cols>
  <sheetData>
    <row r="1" spans="1:10" ht="14.4">
      <c r="A1" s="38" t="s">
        <v>74</v>
      </c>
      <c r="B1" s="38" t="s">
        <v>73</v>
      </c>
      <c r="C1" s="38" t="s">
        <v>72</v>
      </c>
      <c r="D1" s="38" t="s">
        <v>71</v>
      </c>
      <c r="E1" s="38" t="s">
        <v>70</v>
      </c>
      <c r="F1" s="38" t="s">
        <v>69</v>
      </c>
      <c r="G1" s="38" t="s">
        <v>68</v>
      </c>
      <c r="H1" s="38" t="s">
        <v>67</v>
      </c>
      <c r="I1" s="38" t="s">
        <v>66</v>
      </c>
      <c r="J1" s="37" t="s">
        <v>65</v>
      </c>
    </row>
    <row r="2" spans="1:10" ht="16.2" thickBot="1">
      <c r="A2" s="36">
        <v>1</v>
      </c>
      <c r="B2" s="28" t="s">
        <v>94</v>
      </c>
      <c r="C2" s="28" t="s">
        <v>90</v>
      </c>
      <c r="D2" s="39">
        <v>24</v>
      </c>
      <c r="E2" s="39">
        <v>260</v>
      </c>
      <c r="F2" s="79">
        <v>5</v>
      </c>
      <c r="G2" s="42">
        <v>5.0000000000000001E-3</v>
      </c>
      <c r="H2" s="28" t="s">
        <v>95</v>
      </c>
      <c r="I2" s="40">
        <v>0.05</v>
      </c>
      <c r="J2" s="41">
        <v>7.0000000000000001E-3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2023-02-17T09:15:30Z</cp:lastPrinted>
  <dcterms:created xsi:type="dcterms:W3CDTF">2018-11-27T08:44:44Z</dcterms:created>
  <dcterms:modified xsi:type="dcterms:W3CDTF">2024-01-08T13:13:26Z</dcterms:modified>
</cp:coreProperties>
</file>