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775" windowHeight="12375"/>
  </bookViews>
  <sheets>
    <sheet name="抗拔桩裂缝计算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<sst xmlns="http://schemas.openxmlformats.org/spreadsheetml/2006/main" count="38" uniqueCount="31">
  <si>
    <t>XXXXX项目</t>
  </si>
  <si>
    <t>抗拔桩裂缝计算</t>
  </si>
  <si>
    <t>d(桩基直径)</t>
  </si>
  <si>
    <t>mm</t>
  </si>
  <si>
    <t>A(桩截面面积)</t>
  </si>
  <si>
    <r>
      <rPr>
        <sz val="11"/>
        <rFont val="宋体"/>
        <charset val="134"/>
      </rPr>
      <t>mm</t>
    </r>
    <r>
      <rPr>
        <vertAlign val="superscript"/>
        <sz val="11"/>
        <rFont val="宋体"/>
        <charset val="134"/>
      </rPr>
      <t>2</t>
    </r>
  </si>
  <si>
    <t>C(保护层厚度)</t>
  </si>
  <si>
    <t>拉力设计值(准永久组合)</t>
  </si>
  <si>
    <t>N</t>
  </si>
  <si>
    <r>
      <rPr>
        <sz val="11"/>
        <rFont val="宋体"/>
        <charset val="134"/>
      </rPr>
      <t>α</t>
    </r>
    <r>
      <rPr>
        <vertAlign val="subscript"/>
        <sz val="11"/>
        <rFont val="宋体"/>
        <charset val="134"/>
      </rPr>
      <t>cr</t>
    </r>
    <r>
      <rPr>
        <sz val="11"/>
        <rFont val="宋体"/>
        <charset val="134"/>
      </rPr>
      <t>(受力特征系数)</t>
    </r>
  </si>
  <si>
    <t>As(实际配筋面积)</t>
  </si>
  <si>
    <t>Es(钢筋弹性模量)</t>
  </si>
  <si>
    <r>
      <rPr>
        <sz val="11"/>
        <rFont val="宋体"/>
        <charset val="134"/>
      </rPr>
      <t>N/mm</t>
    </r>
    <r>
      <rPr>
        <vertAlign val="superscript"/>
        <sz val="11"/>
        <rFont val="宋体"/>
        <charset val="134"/>
      </rPr>
      <t>2</t>
    </r>
  </si>
  <si>
    <t>deq(等效直径)</t>
  </si>
  <si>
    <r>
      <rPr>
        <sz val="11"/>
        <rFont val="宋体"/>
        <charset val="134"/>
      </rPr>
      <t>f</t>
    </r>
    <r>
      <rPr>
        <vertAlign val="subscript"/>
        <sz val="11"/>
        <rFont val="宋体"/>
        <charset val="134"/>
      </rPr>
      <t>tk</t>
    </r>
    <r>
      <rPr>
        <sz val="11"/>
        <rFont val="宋体"/>
        <charset val="134"/>
      </rPr>
      <t>(混凝土轴心抗拉强度标准值)</t>
    </r>
  </si>
  <si>
    <t>σs(等效应力)</t>
  </si>
  <si>
    <t>ρte=(取≥0.01)(有效配筋率)</t>
  </si>
  <si>
    <t>不均匀系数</t>
  </si>
  <si>
    <t>ψ=(取0.2~1)</t>
  </si>
  <si>
    <t>Wmax=</t>
  </si>
  <si>
    <t>限值</t>
  </si>
  <si>
    <t>验算结果</t>
  </si>
  <si>
    <t>通过</t>
  </si>
  <si>
    <t>裂缝计算书</t>
  </si>
  <si>
    <t>计算纵向受拉钢筋的应力σs</t>
  </si>
  <si>
    <r>
      <rPr>
        <sz val="11"/>
        <rFont val="宋体"/>
        <charset val="134"/>
      </rPr>
      <t>计算有效配筋率ρ</t>
    </r>
    <r>
      <rPr>
        <vertAlign val="subscript"/>
        <sz val="11"/>
        <rFont val="宋体"/>
        <charset val="134"/>
      </rPr>
      <t>te</t>
    </r>
  </si>
  <si>
    <t>因为ρte≥0.01，所以取</t>
  </si>
  <si>
    <t>计算受拉钢筋应变的不均匀系数ψ</t>
  </si>
  <si>
    <t>ψ=1.1-0.65*ƒtk/(ρte*σs)</t>
  </si>
  <si>
    <t>计算最大裂缝宽度Wmax</t>
  </si>
  <si>
    <t>Wmax=αcr*ψ*σs /(1.9*Cs+0.08*deq/ρte) /Es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</si>
</sst>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);[Red]\(0.00\)"/>
    <numFmt numFmtId="179" formatCode="0.000_);[Red]\(0.000\)"/>
  </numFmts>
  <fonts count="31"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sz val="12"/>
      <name val="黑体"/>
      <charset val="134"/>
    </font>
    <font>
      <b/>
      <u/>
      <sz val="11"/>
      <color indexed="10"/>
      <name val="宋体"/>
      <charset val="134"/>
    </font>
    <font>
      <b/>
      <sz val="11"/>
      <name val="宋体"/>
      <charset val="134"/>
    </font>
    <font>
      <b/>
      <u/>
      <sz val="10"/>
      <name val="宋体"/>
      <charset val="134"/>
    </font>
    <font>
      <sz val="1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11"/>
      <name val="宋体"/>
      <charset val="134"/>
    </font>
    <font>
      <vertAlign val="subscript"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4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/>
    </xf>
    <xf numFmtId="177" fontId="5" fillId="0" borderId="6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8" fontId="5" fillId="0" borderId="6" xfId="0" applyNumberFormat="1" applyFont="1" applyFill="1" applyBorder="1" applyAlignment="1">
      <alignment horizontal="center" vertical="center"/>
    </xf>
    <xf numFmtId="177" fontId="1" fillId="0" borderId="6" xfId="0" applyNumberFormat="1" applyFont="1" applyFill="1" applyBorder="1" applyAlignment="1">
      <alignment horizontal="center" vertical="center"/>
    </xf>
    <xf numFmtId="179" fontId="1" fillId="0" borderId="6" xfId="0" applyNumberFormat="1" applyFont="1" applyBorder="1" applyAlignment="1">
      <alignment horizontal="center" vertical="center"/>
    </xf>
    <xf numFmtId="178" fontId="1" fillId="0" borderId="6" xfId="0" applyNumberFormat="1" applyFont="1" applyBorder="1" applyAlignment="1">
      <alignment horizontal="center" vertical="center"/>
    </xf>
    <xf numFmtId="179" fontId="1" fillId="0" borderId="0" xfId="0" applyNumberFormat="1" applyFont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/>
    </xf>
    <xf numFmtId="176" fontId="6" fillId="0" borderId="9" xfId="0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76" fontId="1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76" fontId="2" fillId="0" borderId="0" xfId="0" applyNumberFormat="1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47"/>
  <sheetViews>
    <sheetView tabSelected="1" workbookViewId="0">
      <selection activeCell="I30" sqref="I30"/>
    </sheetView>
  </sheetViews>
  <sheetFormatPr defaultColWidth="7.375" defaultRowHeight="12"/>
  <cols>
    <col min="1" max="1" width="6.875" style="3" customWidth="1"/>
    <col min="2" max="2" width="31" style="3" customWidth="1"/>
    <col min="3" max="3" width="18.375" style="4" customWidth="1"/>
    <col min="4" max="4" width="10.5" style="3" customWidth="1"/>
    <col min="5" max="16384" width="7.375" style="3"/>
  </cols>
  <sheetData>
    <row r="1" ht="30" customHeight="1" spans="2:4">
      <c r="B1" s="5" t="s">
        <v>0</v>
      </c>
      <c r="C1" s="5"/>
      <c r="D1" s="5"/>
    </row>
    <row r="2" ht="30" customHeight="1" spans="2:4">
      <c r="B2" s="6" t="s">
        <v>1</v>
      </c>
      <c r="C2" s="6"/>
      <c r="D2" s="6"/>
    </row>
    <row r="3" ht="24" customHeight="1" spans="2:4">
      <c r="B3" s="7" t="s">
        <v>1</v>
      </c>
      <c r="C3" s="8"/>
      <c r="D3" s="9"/>
    </row>
    <row r="4" ht="15.95" customHeight="1" spans="2:4">
      <c r="B4" s="10" t="s">
        <v>2</v>
      </c>
      <c r="C4" s="11">
        <v>300</v>
      </c>
      <c r="D4" s="12" t="s">
        <v>3</v>
      </c>
    </row>
    <row r="5" ht="15.95" customHeight="1" spans="2:4">
      <c r="B5" s="10" t="s">
        <v>4</v>
      </c>
      <c r="C5" s="13">
        <f>3.14*(C4/2)*(C4/2)</f>
        <v>70650</v>
      </c>
      <c r="D5" s="12" t="s">
        <v>5</v>
      </c>
    </row>
    <row r="6" ht="15.95" customHeight="1" spans="2:4">
      <c r="B6" s="10" t="s">
        <v>6</v>
      </c>
      <c r="C6" s="11">
        <v>50</v>
      </c>
      <c r="D6" s="12" t="s">
        <v>3</v>
      </c>
    </row>
    <row r="7" ht="15.95" customHeight="1" spans="2:4">
      <c r="B7" s="10" t="s">
        <v>7</v>
      </c>
      <c r="C7" s="11">
        <v>180000</v>
      </c>
      <c r="D7" s="12" t="s">
        <v>8</v>
      </c>
    </row>
    <row r="8" ht="15.95" customHeight="1" spans="2:4">
      <c r="B8" s="10" t="s">
        <v>9</v>
      </c>
      <c r="C8" s="14">
        <v>2.7</v>
      </c>
      <c r="D8" s="12"/>
    </row>
    <row r="9" ht="15.95" customHeight="1" spans="2:4">
      <c r="B9" s="10" t="s">
        <v>10</v>
      </c>
      <c r="C9" s="11">
        <v>1257</v>
      </c>
      <c r="D9" s="12" t="s">
        <v>3</v>
      </c>
    </row>
    <row r="10" ht="15.95" customHeight="1" spans="2:4">
      <c r="B10" s="10" t="s">
        <v>11</v>
      </c>
      <c r="C10" s="11">
        <v>200000</v>
      </c>
      <c r="D10" s="12" t="s">
        <v>12</v>
      </c>
    </row>
    <row r="11" ht="15.95" customHeight="1" spans="2:4">
      <c r="B11" s="10" t="s">
        <v>13</v>
      </c>
      <c r="C11" s="11">
        <v>20</v>
      </c>
      <c r="D11" s="12" t="s">
        <v>3</v>
      </c>
    </row>
    <row r="12" ht="15.95" customHeight="1" spans="2:4">
      <c r="B12" s="10" t="s">
        <v>14</v>
      </c>
      <c r="C12" s="15">
        <v>2.01</v>
      </c>
      <c r="D12" s="12" t="s">
        <v>12</v>
      </c>
    </row>
    <row r="13" ht="15.95" customHeight="1" spans="2:4">
      <c r="B13" s="10" t="s">
        <v>15</v>
      </c>
      <c r="C13" s="16">
        <f>C7/C9</f>
        <v>143.198090692124</v>
      </c>
      <c r="D13" s="12"/>
    </row>
    <row r="14" ht="15.95" customHeight="1" spans="2:4">
      <c r="B14" s="10" t="s">
        <v>16</v>
      </c>
      <c r="C14" s="17">
        <f>MAX((C9/C5),0.01)</f>
        <v>0.017791932059448</v>
      </c>
      <c r="D14" s="12"/>
    </row>
    <row r="15" ht="15.95" customHeight="1" spans="2:4">
      <c r="B15" s="10" t="s">
        <v>17</v>
      </c>
      <c r="C15" s="18">
        <f>1.1-0.65*C12/(C14*C13)</f>
        <v>0.58719875</v>
      </c>
      <c r="D15" s="12"/>
    </row>
    <row r="16" ht="15.95" customHeight="1" spans="2:4">
      <c r="B16" s="10" t="s">
        <v>18</v>
      </c>
      <c r="C16" s="18">
        <f>MIN(MAX(C15,0.2),1)</f>
        <v>0.58719875</v>
      </c>
      <c r="D16" s="12"/>
    </row>
    <row r="17" ht="15.95" customHeight="1" spans="2:4">
      <c r="B17" s="10" t="s">
        <v>19</v>
      </c>
      <c r="C17" s="19">
        <v>0.2</v>
      </c>
      <c r="D17" s="12" t="s">
        <v>3</v>
      </c>
    </row>
    <row r="18" ht="15.95" customHeight="1" spans="2:4">
      <c r="B18" s="10" t="s">
        <v>20</v>
      </c>
      <c r="C18" s="14">
        <v>0.2</v>
      </c>
      <c r="D18" s="12" t="s">
        <v>3</v>
      </c>
    </row>
    <row r="19" ht="15.95" customHeight="1" spans="2:4">
      <c r="B19" s="20" t="s">
        <v>21</v>
      </c>
      <c r="C19" s="21" t="s">
        <v>22</v>
      </c>
      <c r="D19" s="22"/>
    </row>
    <row r="20" spans="2:3">
      <c r="B20" s="23"/>
      <c r="C20" s="24"/>
    </row>
    <row r="21" s="1" customFormat="1" ht="14.1" customHeight="1" spans="2:3">
      <c r="B21" s="25"/>
      <c r="C21" s="26"/>
    </row>
    <row r="22" s="1" customFormat="1" ht="15" customHeight="1" spans="2:3">
      <c r="B22" s="27" t="s">
        <v>23</v>
      </c>
      <c r="C22" s="28"/>
    </row>
    <row r="23" s="1" customFormat="1" ht="15" customHeight="1" spans="2:3">
      <c r="B23" s="1" t="s">
        <v>24</v>
      </c>
      <c r="C23" s="28"/>
    </row>
    <row r="24" s="1" customFormat="1" ht="15" customHeight="1" spans="2:3">
      <c r="B24" s="29" t="str">
        <f>"σs="&amp;C7&amp;"/"&amp;C9&amp;"="&amp;TEXT(C13,"0")&amp;"kN*m"</f>
        <v>σs=180000/1257=143kN*m</v>
      </c>
      <c r="C24" s="28"/>
    </row>
    <row r="25" s="1" customFormat="1" ht="15" customHeight="1" spans="2:3">
      <c r="B25" s="30" t="s">
        <v>25</v>
      </c>
      <c r="C25" s="28"/>
    </row>
    <row r="26" s="1" customFormat="1" ht="15" customHeight="1" spans="2:3">
      <c r="B26" s="29" t="str">
        <f>"ρte=As/Ate="&amp;TEXT(C9,0)&amp;"/"&amp;C5&amp;"="&amp;TEXT(C14,"0.000")</f>
        <v>ρte=As/Ate=1257/70650=0.018</v>
      </c>
      <c r="C26" s="28"/>
    </row>
    <row r="27" s="1" customFormat="1" ht="15" customHeight="1" spans="2:3">
      <c r="B27" s="30" t="s">
        <v>26</v>
      </c>
      <c r="C27" s="28"/>
    </row>
    <row r="28" s="1" customFormat="1" ht="15" customHeight="1" spans="2:3">
      <c r="B28" s="30" t="str">
        <f>"ρte="&amp;TEXT(C14,"0.000")</f>
        <v>ρte=0.018</v>
      </c>
      <c r="C28" s="28"/>
    </row>
    <row r="29" s="1" customFormat="1" ht="15" customHeight="1" spans="2:3">
      <c r="B29" s="30" t="s">
        <v>27</v>
      </c>
      <c r="C29" s="28"/>
    </row>
    <row r="30" s="1" customFormat="1" ht="15" customHeight="1" spans="2:3">
      <c r="B30" s="1" t="s">
        <v>28</v>
      </c>
      <c r="C30" s="28"/>
    </row>
    <row r="31" s="1" customFormat="1" ht="15" customHeight="1" spans="2:3">
      <c r="B31" s="1" t="str">
        <f>"=1.1-0.65*"&amp;TEXT(C12,"0.00")&amp;"/("&amp;TEXT(C14,"0.00")&amp;"*"&amp;TEXT(C13,"0")&amp;")="&amp;TEXT(C16,"0.000")&amp;""</f>
        <v>=1.1-0.65*2.01/(0.02*143)=0.587</v>
      </c>
      <c r="C31" s="28"/>
    </row>
    <row r="32" s="1" customFormat="1" ht="15" customHeight="1" spans="2:3">
      <c r="B32" s="1" t="str">
        <f>"0.2&lt;"&amp;TEXT(C15,"0.000")&amp;"&lt;1.0"</f>
        <v>0.2&lt;0.587&lt;1.0</v>
      </c>
      <c r="C32" s="28"/>
    </row>
    <row r="33" s="1" customFormat="1" ht="15" customHeight="1" spans="2:3">
      <c r="B33" s="1" t="str">
        <f>"故ψ="&amp;TEXT(C15,"0.000")</f>
        <v>故ψ=0.587</v>
      </c>
      <c r="C33" s="28"/>
    </row>
    <row r="34" s="1" customFormat="1" ht="15" customHeight="1" spans="2:12">
      <c r="B34" s="1" t="s">
        <v>29</v>
      </c>
      <c r="C34" s="28"/>
      <c r="L34" s="1" t="str">
        <f>""</f>
        <v/>
      </c>
    </row>
    <row r="35" s="1" customFormat="1" ht="15" customHeight="1" spans="2:3">
      <c r="B35" s="1" t="s">
        <v>30</v>
      </c>
      <c r="C35" s="28"/>
    </row>
    <row r="36" s="1" customFormat="1" ht="15" customHeight="1" spans="2:3">
      <c r="B36" s="1" t="str">
        <f>"="&amp;TEXT(C8,"0.0")&amp;"*"&amp;TEXT(C16,"0.000")&amp;"*"&amp;TEXT(C13,"0.00")&amp;"*(1.9*"&amp;TEXT(C6,0)&amp;"+0.08*"&amp;TEXT(C11,"0.0")&amp;"/"&amp;TEXT(C14,"0.000")&amp;")/"&amp;TEXT(C10,"0")</f>
        <v>=2.7*0.587*143.20*(1.9*50+0.08*20.0/0.018)/200000</v>
      </c>
      <c r="C36" s="28"/>
    </row>
    <row r="37" s="1" customFormat="1" ht="15" customHeight="1" spans="2:3">
      <c r="B37" s="1" t="str">
        <f>"="&amp;TEXT(C17,"0.000")&amp;"≤"&amp;TEXT(C18,"0.000")&amp;"mm (满足规范要求)"</f>
        <v>=0.200≤0.200mm (满足规范要求)</v>
      </c>
      <c r="C37" s="28"/>
    </row>
    <row r="38" s="1" customFormat="1" ht="14.1" customHeight="1" spans="3:3">
      <c r="C38" s="28"/>
    </row>
    <row r="39" s="1" customFormat="1" ht="14.1" customHeight="1" spans="3:3">
      <c r="C39" s="28"/>
    </row>
    <row r="40" s="2" customFormat="1" spans="3:3">
      <c r="C40" s="31"/>
    </row>
    <row r="41" s="2" customFormat="1" spans="3:3">
      <c r="C41" s="31"/>
    </row>
    <row r="42" s="2" customFormat="1" spans="3:3">
      <c r="C42" s="31"/>
    </row>
    <row r="43" s="2" customFormat="1" spans="3:3">
      <c r="C43" s="31"/>
    </row>
    <row r="44" s="2" customFormat="1" spans="3:3">
      <c r="C44" s="31"/>
    </row>
    <row r="45" s="2" customFormat="1" spans="3:3">
      <c r="C45" s="31"/>
    </row>
    <row r="46" s="2" customFormat="1" spans="3:3">
      <c r="C46" s="31"/>
    </row>
    <row r="47" spans="2:3">
      <c r="B47" s="2"/>
      <c r="C47" s="31"/>
    </row>
  </sheetData>
  <mergeCells count="3">
    <mergeCell ref="B1:D1"/>
    <mergeCell ref="B2:D2"/>
    <mergeCell ref="B3:D3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抗拔桩裂缝计算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hyl</cp:lastModifiedBy>
  <dcterms:created xsi:type="dcterms:W3CDTF">1996-12-17T01:32:00Z</dcterms:created>
  <cp:lastPrinted>2011-12-02T05:45:00Z</cp:lastPrinted>
  <dcterms:modified xsi:type="dcterms:W3CDTF">2024-07-19T10:03:12Z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A12BA7B3545641B290F6171A11D07CF2</vt:lpwstr>
  </property>
</Properties>
</file>