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sha\Desktop\光伏12.28\"/>
    </mc:Choice>
  </mc:AlternateContent>
  <xr:revisionPtr revIDLastSave="0" documentId="8_{69002F61-0C57-47E5-B3F3-25DEC36FD5B7}" xr6:coauthVersionLast="47" xr6:coauthVersionMax="47" xr10:uidLastSave="{00000000-0000-0000-0000-000000000000}"/>
  <bookViews>
    <workbookView xWindow="-108" yWindow="-108" windowWidth="23256" windowHeight="12456" xr2:uid="{ED6F49F4-DD6B-499C-8EB6-FDB51A00B8E4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M2" i="6" s="1"/>
  <c r="F5" i="6" s="1"/>
  <c r="E2" i="5"/>
  <c r="E2" i="6"/>
  <c r="G7" i="6" l="1"/>
  <c r="E7" i="6"/>
  <c r="E5" i="5"/>
  <c r="G6" i="6"/>
  <c r="E6" i="6"/>
  <c r="F6" i="6" l="1"/>
  <c r="F7" i="6" s="1"/>
  <c r="E6" i="5"/>
  <c r="E8" i="6"/>
  <c r="G8" i="6"/>
  <c r="F8" i="6" l="1"/>
  <c r="G9" i="6"/>
  <c r="E9" i="6"/>
  <c r="E7" i="5"/>
  <c r="F9" i="6" l="1"/>
  <c r="E8" i="5"/>
  <c r="G10" i="6"/>
  <c r="E10" i="6"/>
  <c r="F10" i="6" l="1"/>
  <c r="E11" i="6"/>
  <c r="G11" i="6"/>
  <c r="E9" i="5"/>
  <c r="F11" i="6" l="1"/>
  <c r="E10" i="5"/>
  <c r="E12" i="6"/>
  <c r="G12" i="6"/>
  <c r="E13" i="6" l="1"/>
  <c r="G13" i="6"/>
  <c r="F12" i="6"/>
  <c r="E11" i="5"/>
  <c r="E12" i="5" l="1"/>
  <c r="G14" i="6"/>
  <c r="E14" i="6"/>
  <c r="F13" i="6"/>
  <c r="F14" i="6" l="1"/>
  <c r="G15" i="6"/>
  <c r="E15" i="6"/>
  <c r="E13" i="5"/>
  <c r="F15" i="6" l="1"/>
  <c r="E16" i="6"/>
  <c r="G16" i="6"/>
  <c r="E14" i="5"/>
  <c r="F16" i="6" l="1"/>
  <c r="G17" i="6"/>
  <c r="E17" i="6"/>
  <c r="E15" i="5"/>
  <c r="F17" i="6" l="1"/>
  <c r="E16" i="5"/>
  <c r="E18" i="6"/>
  <c r="F18" i="6" s="1"/>
  <c r="G18" i="6"/>
  <c r="E19" i="6" l="1"/>
  <c r="F19" i="6" s="1"/>
  <c r="G19" i="6"/>
  <c r="E17" i="5"/>
  <c r="E18" i="5" l="1"/>
  <c r="G20" i="6"/>
  <c r="E20" i="6"/>
  <c r="F20" i="6" s="1"/>
  <c r="G21" i="6" l="1"/>
  <c r="E21" i="6"/>
  <c r="F21" i="6" s="1"/>
  <c r="E19" i="5"/>
  <c r="E20" i="5" l="1"/>
  <c r="E22" i="6"/>
  <c r="F22" i="6" s="1"/>
  <c r="G22" i="6"/>
  <c r="E23" i="6" l="1"/>
  <c r="F23" i="6" s="1"/>
  <c r="G23" i="6"/>
  <c r="E21" i="5"/>
  <c r="G24" i="6" l="1"/>
  <c r="E24" i="6"/>
  <c r="F24" i="6" s="1"/>
  <c r="E22" i="5"/>
  <c r="E23" i="5" l="1"/>
  <c r="E25" i="6"/>
  <c r="F25" i="6" s="1"/>
  <c r="G25" i="6"/>
  <c r="G26" i="6" l="1"/>
  <c r="E26" i="6"/>
  <c r="F26" i="6" s="1"/>
  <c r="E24" i="5"/>
  <c r="E25" i="5" l="1"/>
  <c r="E27" i="6"/>
  <c r="F27" i="6" s="1"/>
  <c r="G27" i="6"/>
  <c r="E28" i="6" l="1"/>
  <c r="F28" i="6" s="1"/>
  <c r="G28" i="6"/>
  <c r="E26" i="5"/>
  <c r="E27" i="5" l="1"/>
  <c r="G29" i="6"/>
  <c r="E29" i="6"/>
  <c r="F29" i="6" s="1"/>
  <c r="E30" i="6" l="1"/>
  <c r="G30" i="6"/>
  <c r="D31" i="6"/>
  <c r="E28" i="5"/>
  <c r="E29" i="5" l="1"/>
  <c r="D30" i="5"/>
  <c r="F30" i="6"/>
  <c r="E31" i="6"/>
  <c r="E30" i="5" l="1"/>
  <c r="F3" i="7"/>
  <c r="E3" i="7" s="1"/>
  <c r="E7" i="7" l="1"/>
  <c r="F7" i="7" s="1"/>
  <c r="E5" i="7"/>
  <c r="F5" i="7" s="1"/>
  <c r="E8" i="7"/>
  <c r="F8" i="7" s="1"/>
  <c r="E6" i="7"/>
  <c r="F6" i="7" s="1"/>
  <c r="E4" i="7"/>
  <c r="F4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<sst xmlns="http://schemas.openxmlformats.org/spreadsheetml/2006/main" count="117" uniqueCount="96">
  <si>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</si>
  <si>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</si>
  <si>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</si>
  <si>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</si>
  <si>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</si>
  <si>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</si>
  <si>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</si>
  <si>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</si>
  <si>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</si>
  <si>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</si>
  <si>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</si>
  <si>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</si>
  <si>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</si>
  <si>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</si>
  <si>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</si>
  <si>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</si>
  <si>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</si>
  <si>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</si>
  <si>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</si>
  <si>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</si>
  <si>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</si>
  <si>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</si>
  <si>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</si>
  <si>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</si>
  <si>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</si>
  <si>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</si>
  <si>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</si>
  <si>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</si>
  <si>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</si>
  <si>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</si>
  <si>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</si>
  <si>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</si>
  <si>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</si>
  <si>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</si>
  <si>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</si>
  <si>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</si>
  <si>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</si>
  <si>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</si>
  <si>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</si>
  <si>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</si>
  <si>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</si>
  <si>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</si>
  <si>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</si>
  <si>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</si>
  <si>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</si>
  <si>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</si>
  <si>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</si>
  <si>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</si>
  <si>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</si>
  <si>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</si>
  <si>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</si>
  <si>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</si>
  <si>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</si>
  <si>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</si>
  <si>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</si>
  <si>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</si>
  <si>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</si>
  <si>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</si>
  <si>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</si>
  <si>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</si>
  <si>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</si>
  <si>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</si>
  <si>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</si>
  <si>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</si>
  <si>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</si>
  <si>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</si>
  <si>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</si>
  <si>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</si>
  <si>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</si>
  <si>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</si>
  <si>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</si>
  <si>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</si>
  <si>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</si>
  <si>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</si>
  <si>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</si>
  <si>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</si>
  <si>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</si>
  <si>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</si>
  <si>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</si>
  <si>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</si>
  <si>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</si>
  <si>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</si>
  <si>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</si>
  <si>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</si>
  <si>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</si>
  <si>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</si>
  <si>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2024年12月28日</t>
  </si>
  <si>
    <t>重庆</t>
    <phoneticPr fontId="1" type="noConversion"/>
  </si>
  <si>
    <t>北纬29°35′ 东经106°33′</t>
    <phoneticPr fontId="1" type="noConversion"/>
  </si>
  <si>
    <t>827.554kWh/㎡.a)</t>
    <phoneticPr fontId="1" type="noConversion"/>
  </si>
  <si>
    <t>单晶硅</t>
    <phoneticPr fontId="1" type="noConversion"/>
  </si>
  <si>
    <t>550Wp</t>
    <phoneticPr fontId="1" type="noConversion"/>
  </si>
  <si>
    <t>方位角11.0°(南偏东)倾角30°</t>
    <phoneticPr fontId="1" type="noConversion"/>
  </si>
  <si>
    <t>6.75kW</t>
    <phoneticPr fontId="1" type="noConversion"/>
  </si>
  <si>
    <t>2267×1134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</si>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</sst>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20.7</c:v>
                </c:pt>
                <c:pt idx="1">
                  <c:v>29.4</c:v>
                </c:pt>
                <c:pt idx="2">
                  <c:v>56.4</c:v>
                </c:pt>
                <c:pt idx="3">
                  <c:v>63.8</c:v>
                </c:pt>
                <c:pt idx="4">
                  <c:v>85</c:v>
                </c:pt>
                <c:pt idx="5">
                  <c:v>78.2</c:v>
                </c:pt>
                <c:pt idx="6">
                  <c:v>114.5</c:v>
                </c:pt>
                <c:pt idx="7">
                  <c:v>111.5</c:v>
                </c:pt>
                <c:pt idx="8">
                  <c:v>69.099999999999994</c:v>
                </c:pt>
                <c:pt idx="9">
                  <c:v>43.2</c:v>
                </c:pt>
                <c:pt idx="10">
                  <c:v>25.2</c:v>
                </c:pt>
                <c:pt idx="11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1-4ED6-9AAB-6CA65EAD7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497072"/>
        <c:axId val="1"/>
      </c:barChart>
      <c:catAx>
        <c:axId val="18354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549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7.13436</c:v>
                </c:pt>
                <c:pt idx="1">
                  <c:v>9.9399700000000006</c:v>
                </c:pt>
                <c:pt idx="2">
                  <c:v>18.6084</c:v>
                </c:pt>
                <c:pt idx="3">
                  <c:v>20.472000000000001</c:v>
                </c:pt>
                <c:pt idx="4">
                  <c:v>26.621099999999998</c:v>
                </c:pt>
                <c:pt idx="5">
                  <c:v>24.228300000000001</c:v>
                </c:pt>
                <c:pt idx="6">
                  <c:v>34.831200000000003</c:v>
                </c:pt>
                <c:pt idx="7">
                  <c:v>33.9465</c:v>
                </c:pt>
                <c:pt idx="8">
                  <c:v>21.452400000000001</c:v>
                </c:pt>
                <c:pt idx="9">
                  <c:v>13.8842</c:v>
                </c:pt>
                <c:pt idx="10">
                  <c:v>8.3474400000000006</c:v>
                </c:pt>
                <c:pt idx="11">
                  <c:v>6.0901300000000003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1-4D02-9356-4ECD1AC6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498992"/>
        <c:axId val="1"/>
      </c:barChart>
      <c:catAx>
        <c:axId val="183549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3549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89C-4A29-B762-DA2A9CD851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9C-4A29-B762-DA2A9CD851B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89C-4A29-B762-DA2A9CD851B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9C-4A29-B762-DA2A9CD851B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9C-4A29-B762-DA2A9CD851B4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225.55602680621985</c:v>
                </c:pt>
                <c:pt idx="1">
                  <c:v>214.27822546590895</c:v>
                </c:pt>
                <c:pt idx="2">
                  <c:v>212.77827788764782</c:v>
                </c:pt>
                <c:pt idx="3">
                  <c:v>211.28882994243415</c:v>
                </c:pt>
                <c:pt idx="4">
                  <c:v>209.80980813283728</c:v>
                </c:pt>
                <c:pt idx="5">
                  <c:v>208.341139475907</c:v>
                </c:pt>
                <c:pt idx="6">
                  <c:v>206.88275149957576</c:v>
                </c:pt>
                <c:pt idx="7">
                  <c:v>205.43457223907879</c:v>
                </c:pt>
                <c:pt idx="8">
                  <c:v>203.99653023340528</c:v>
                </c:pt>
                <c:pt idx="9">
                  <c:v>202.56855452177132</c:v>
                </c:pt>
                <c:pt idx="10">
                  <c:v>201.15057464011875</c:v>
                </c:pt>
                <c:pt idx="11">
                  <c:v>199.74252061763835</c:v>
                </c:pt>
                <c:pt idx="12">
                  <c:v>198.3443229733146</c:v>
                </c:pt>
                <c:pt idx="13">
                  <c:v>196.95591271250115</c:v>
                </c:pt>
                <c:pt idx="14">
                  <c:v>195.57722132351384</c:v>
                </c:pt>
                <c:pt idx="15">
                  <c:v>194.20818077424937</c:v>
                </c:pt>
                <c:pt idx="16">
                  <c:v>192.84872350882958</c:v>
                </c:pt>
                <c:pt idx="17">
                  <c:v>191.49878244426762</c:v>
                </c:pt>
                <c:pt idx="18">
                  <c:v>190.15829096715814</c:v>
                </c:pt>
                <c:pt idx="19">
                  <c:v>188.82718293038764</c:v>
                </c:pt>
                <c:pt idx="20">
                  <c:v>187.50539264987503</c:v>
                </c:pt>
                <c:pt idx="21">
                  <c:v>186.19285490132603</c:v>
                </c:pt>
                <c:pt idx="22">
                  <c:v>184.88950491701655</c:v>
                </c:pt>
                <c:pt idx="23">
                  <c:v>183.59527838259737</c:v>
                </c:pt>
                <c:pt idx="24">
                  <c:v>182.3101114339193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9C-4A29-B762-DA2A9CD85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5495632"/>
        <c:axId val="1"/>
      </c:barChart>
      <c:catAx>
        <c:axId val="1835495632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3549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E55-4BCE-A73C-0537E02732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55-4BCE-A73C-0537E02732B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E55-4BCE-A73C-0537E02732B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55-4BCE-A73C-0537E02732B6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55-4BCE-A73C-0537E02732B6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-475.19</c:v>
                </c:pt>
                <c:pt idx="1">
                  <c:v>-453.76</c:v>
                </c:pt>
                <c:pt idx="2">
                  <c:v>-432.48</c:v>
                </c:pt>
                <c:pt idx="3">
                  <c:v>-411.35</c:v>
                </c:pt>
                <c:pt idx="4">
                  <c:v>-390.37</c:v>
                </c:pt>
                <c:pt idx="5">
                  <c:v>-369.54</c:v>
                </c:pt>
                <c:pt idx="6">
                  <c:v>-348.85</c:v>
                </c:pt>
                <c:pt idx="7">
                  <c:v>-328.31</c:v>
                </c:pt>
                <c:pt idx="8">
                  <c:v>-307.91000000000003</c:v>
                </c:pt>
                <c:pt idx="9">
                  <c:v>-287.64999999999998</c:v>
                </c:pt>
                <c:pt idx="10">
                  <c:v>-267.52999999999997</c:v>
                </c:pt>
                <c:pt idx="11">
                  <c:v>-247.56</c:v>
                </c:pt>
                <c:pt idx="12">
                  <c:v>-227.73</c:v>
                </c:pt>
                <c:pt idx="13">
                  <c:v>-208.03</c:v>
                </c:pt>
                <c:pt idx="14">
                  <c:v>-188.47</c:v>
                </c:pt>
                <c:pt idx="15">
                  <c:v>-169.05</c:v>
                </c:pt>
                <c:pt idx="16">
                  <c:v>-149.77000000000001</c:v>
                </c:pt>
                <c:pt idx="17">
                  <c:v>-130.62</c:v>
                </c:pt>
                <c:pt idx="18">
                  <c:v>-111.6</c:v>
                </c:pt>
                <c:pt idx="19">
                  <c:v>-92.72</c:v>
                </c:pt>
                <c:pt idx="20">
                  <c:v>-73.97</c:v>
                </c:pt>
                <c:pt idx="21">
                  <c:v>-55.35</c:v>
                </c:pt>
                <c:pt idx="22">
                  <c:v>-36.86</c:v>
                </c:pt>
                <c:pt idx="23">
                  <c:v>-18.5</c:v>
                </c:pt>
                <c:pt idx="24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55-4BCE-A73C-0537E0273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5490832"/>
        <c:axId val="1"/>
      </c:barChart>
      <c:catAx>
        <c:axId val="1835490832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3549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83820</xdr:rowOff>
    </xdr:from>
    <xdr:to>
      <xdr:col>3</xdr:col>
      <xdr:colOff>2179320</xdr:colOff>
      <xdr:row>56</xdr:row>
      <xdr:rowOff>99060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0A131EF6-B09F-6854-93D7-ABD6A34AD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68580</xdr:rowOff>
    </xdr:from>
    <xdr:to>
      <xdr:col>3</xdr:col>
      <xdr:colOff>2186940</xdr:colOff>
      <xdr:row>81</xdr:row>
      <xdr:rowOff>22860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55B1159E-55CF-15F3-37D7-87AF87E04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45720</xdr:rowOff>
    </xdr:from>
    <xdr:to>
      <xdr:col>18</xdr:col>
      <xdr:colOff>274320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158351C8-5DE2-07D6-A3D4-5F7DA428B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5</xdr:row>
      <xdr:rowOff>7620</xdr:rowOff>
    </xdr:from>
    <xdr:to>
      <xdr:col>16</xdr:col>
      <xdr:colOff>60960</xdr:colOff>
      <xdr:row>28</xdr:row>
      <xdr:rowOff>236220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D24F3287-9EB4-E94C-6A65-BEEC118D7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FDF8248-EFC1-4BAB-A51E-3E88AC64655A}" name="Table5" displayName="Table5" ref="B4:E30" totalsRowShown="0" headerRowDxfId="31" dataDxfId="30">
  <tableColumns count="4">
    <tableColumn id="1" xr3:uid="{00000000-0010-0000-0100-000001000000}" name="年" dataDxfId="35"/>
    <tableColumn id="2" xr3:uid="{00000000-0010-0000-0100-000002000000}" name="组件衰减率（%）" dataDxfId="34"/>
    <tableColumn id="3" xr3:uid="{00000000-0010-0000-0100-000003000000}" name="年发电量（MWh）" dataDxfId="33"/>
    <tableColumn id="5" xr3:uid="{00000000-0010-0000-0100-000005000000}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13E065-3B1D-4D98-8BE8-31E8561F92C9}" name="Table6" displayName="Table6" ref="B4:G31" totalsRowShown="0" headerRowDxfId="23" dataDxfId="22">
  <tableColumns count="6">
    <tableColumn id="1" xr3:uid="{00000000-0010-0000-0300-000001000000}" name="年" dataDxfId="29"/>
    <tableColumn id="2" xr3:uid="{00000000-0010-0000-0300-000002000000}" name="组件衰减率（%）" dataDxfId="28"/>
    <tableColumn id="3" xr3:uid="{00000000-0010-0000-0300-000003000000}" name="年发电量（MWh）" dataDxfId="27"/>
    <tableColumn id="4" xr3:uid="{00000000-0010-0000-0300-000004000000}" name="收益（元）" dataDxfId="26"/>
    <tableColumn id="5" xr3:uid="{00000000-0010-0000-0300-000005000000}" name="收益平衡（万元）" dataDxfId="25"/>
    <tableColumn id="6" xr3:uid="{00000000-0010-0000-0300-000006000000}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CD70FD-E035-4D14-9E70-F47C4ADAB770}" name="Table1" displayName="Table1" ref="B2:G8" totalsRowShown="0" headerRowDxfId="15" dataDxfId="14">
  <tableColumns count="6">
    <tableColumn id="1" xr3:uid="{00000000-0010-0000-0500-000001000000}" name="参数" dataDxfId="21"/>
    <tableColumn id="2" xr3:uid="{00000000-0010-0000-0500-000002000000}" name="转换系数" dataDxfId="20"/>
    <tableColumn id="3" xr3:uid="{00000000-0010-0000-0500-000003000000}" name="单位" dataDxfId="19"/>
    <tableColumn id="4" xr3:uid="{00000000-0010-0000-0500-000004000000}" name="年均值" dataDxfId="18">
      <calculatedColumnFormula>ROUND($E$3*C3,3)</calculatedColumnFormula>
    </tableColumn>
    <tableColumn id="5" xr3:uid="{00000000-0010-0000-0500-000005000000}" name="25年" dataDxfId="17">
      <calculatedColumnFormula>ROUND(E3*25,3)</calculatedColumnFormula>
    </tableColumn>
    <tableColumn id="6" xr3:uid="{00000000-0010-0000-0500-000006000000}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868CB1F-6C55-48E4-9FF7-75DF0F061868}" name="Table54" displayName="Table54" ref="A1:J2" totalsRowShown="0" headerRowDxfId="3" dataDxfId="2" headerRowBorderDxfId="0" tableBorderDxfId="1">
  <autoFilter ref="A1:J2" xr:uid="{F84941A4-D8D1-4230-A7C7-FCA933FCC36D}"/>
  <tableColumns count="10">
    <tableColumn id="1" xr3:uid="{00000000-0010-0000-0700-000001000000}" name="序号" dataDxfId="13"/>
    <tableColumn id="2" xr3:uid="{00000000-0010-0000-0700-000002000000}" name="尺寸mm" dataDxfId="12"/>
    <tableColumn id="3" xr3:uid="{00000000-0010-0000-0700-000003000000}" name="类型" dataDxfId="11"/>
    <tableColumn id="4" xr3:uid="{00000000-0010-0000-0700-000004000000}" name="数量" dataDxfId="10"/>
    <tableColumn id="5" xr3:uid="{00000000-0010-0000-0700-000005000000}" name="峰值功率Wp" dataDxfId="9"/>
    <tableColumn id="6" xr3:uid="{00000000-0010-0000-0700-000006000000}" name="每瓦成本元" dataDxfId="8"/>
    <tableColumn id="7" xr3:uid="{00000000-0010-0000-0700-000007000000}" name="温度系数" dataDxfId="7"/>
    <tableColumn id="8" xr3:uid="{00000000-0010-0000-0700-000008000000}" name="标准工作温度" dataDxfId="6"/>
    <tableColumn id="9" xr3:uid="{00000000-0010-0000-0700-000009000000}" name="首年衰减" dataDxfId="5"/>
    <tableColumn id="10" xr3:uid="{00000000-0010-0000-0700-00000A000000}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0C27-8FD3-44D2-96BF-9323DA9E46D7}">
  <sheetPr>
    <tabColor theme="9" tint="0.39997558519241921"/>
    <outlinePr summaryBelow="0" summaryRight="0"/>
  </sheetPr>
  <dimension ref="A1:E84"/>
  <sheetViews>
    <sheetView showGridLines="0" tabSelected="1" topLeftCell="A10" zoomScaleNormal="100" workbookViewId="0">
      <selection activeCell="A84" sqref="A84:IV84"/>
    </sheetView>
  </sheetViews>
  <sheetFormatPr defaultRowHeight="13.2"/>
  <cols>
    <col min="1" max="1" width="17.109375" style="5" customWidth="1"/>
    <col min="2" max="2" width="24.44140625" style="5" customWidth="1"/>
    <col min="3" max="3" width="22.5546875" style="5" customWidth="1"/>
    <col min="4" max="4" width="32.3320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">
      <c r="A4" s="89" t="s">
        <v>13</v>
      </c>
      <c r="B4" s="90"/>
      <c r="C4" s="90"/>
      <c r="D4" s="91"/>
    </row>
    <row r="5" spans="1:5" s="2" customFormat="1" ht="1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5.6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5.6" thickBot="1">
      <c r="A8" s="95" t="s">
        <v>15</v>
      </c>
      <c r="B8" s="96"/>
      <c r="C8" s="96"/>
      <c r="D8" s="97"/>
    </row>
    <row r="9" spans="1:5" s="2" customFormat="1" ht="1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">
      <c r="A10" s="47" t="s">
        <v>26</v>
      </c>
      <c r="B10" s="19">
        <v>724</v>
      </c>
      <c r="C10" s="49" t="s">
        <v>25</v>
      </c>
      <c r="D10" s="24">
        <v>398.2</v>
      </c>
    </row>
    <row r="11" spans="1:5" s="2" customFormat="1" ht="1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">
      <c r="A12" s="47" t="s">
        <v>57</v>
      </c>
      <c r="B12" s="25">
        <v>0.96</v>
      </c>
      <c r="C12" s="49" t="s">
        <v>58</v>
      </c>
      <c r="D12" s="21" t="s">
        <v>93</v>
      </c>
    </row>
    <row r="13" spans="1:5" s="2" customFormat="1" ht="1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5.6" thickBot="1">
      <c r="A14" s="52" t="s">
        <v>61</v>
      </c>
      <c r="B14" s="27">
        <v>0.01</v>
      </c>
      <c r="C14" s="50" t="s">
        <v>75</v>
      </c>
      <c r="D14" s="69">
        <v>0.79269400000000001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5.6" thickBot="1">
      <c r="A16" s="95" t="s">
        <v>77</v>
      </c>
      <c r="B16" s="96"/>
      <c r="C16" s="96"/>
      <c r="D16" s="97"/>
    </row>
    <row r="17" spans="1:4" s="2" customFormat="1" ht="1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">
      <c r="A18" s="47" t="s">
        <v>1</v>
      </c>
      <c r="B18" s="19">
        <v>20.7</v>
      </c>
      <c r="C18" s="28">
        <v>7.13436</v>
      </c>
      <c r="D18" s="29">
        <v>3.2</v>
      </c>
    </row>
    <row r="19" spans="1:4" s="2" customFormat="1" ht="15">
      <c r="A19" s="47" t="s">
        <v>2</v>
      </c>
      <c r="B19" s="53">
        <v>29.4</v>
      </c>
      <c r="C19" s="54">
        <v>9.9399700000000006</v>
      </c>
      <c r="D19" s="55">
        <v>4.4000000000000004</v>
      </c>
    </row>
    <row r="20" spans="1:4" s="2" customFormat="1" ht="15">
      <c r="A20" s="47" t="s">
        <v>3</v>
      </c>
      <c r="B20" s="19">
        <v>56.4</v>
      </c>
      <c r="C20" s="28">
        <v>18.6084</v>
      </c>
      <c r="D20" s="29">
        <v>8.3000000000000007</v>
      </c>
    </row>
    <row r="21" spans="1:4" s="2" customFormat="1" ht="15">
      <c r="A21" s="47" t="s">
        <v>4</v>
      </c>
      <c r="B21" s="53">
        <v>63.8</v>
      </c>
      <c r="C21" s="54">
        <v>20.472000000000001</v>
      </c>
      <c r="D21" s="55">
        <v>9.1</v>
      </c>
    </row>
    <row r="22" spans="1:4" s="2" customFormat="1" ht="15">
      <c r="A22" s="47" t="s">
        <v>5</v>
      </c>
      <c r="B22" s="19">
        <v>85</v>
      </c>
      <c r="C22" s="28">
        <v>26.621099999999998</v>
      </c>
      <c r="D22" s="29">
        <v>11.8</v>
      </c>
    </row>
    <row r="23" spans="1:4" s="2" customFormat="1" ht="15">
      <c r="A23" s="47" t="s">
        <v>6</v>
      </c>
      <c r="B23" s="53">
        <v>78.2</v>
      </c>
      <c r="C23" s="54">
        <v>24.228300000000001</v>
      </c>
      <c r="D23" s="55">
        <v>10.7</v>
      </c>
    </row>
    <row r="24" spans="1:4" s="2" customFormat="1" ht="15">
      <c r="A24" s="47" t="s">
        <v>7</v>
      </c>
      <c r="B24" s="19">
        <v>114.5</v>
      </c>
      <c r="C24" s="28">
        <v>34.831200000000003</v>
      </c>
      <c r="D24" s="29">
        <v>15.4</v>
      </c>
    </row>
    <row r="25" spans="1:4" s="2" customFormat="1" ht="15">
      <c r="A25" s="47" t="s">
        <v>8</v>
      </c>
      <c r="B25" s="53">
        <v>111.5</v>
      </c>
      <c r="C25" s="54">
        <v>33.9465</v>
      </c>
      <c r="D25" s="55">
        <v>15.1</v>
      </c>
    </row>
    <row r="26" spans="1:4" s="2" customFormat="1" ht="15">
      <c r="A26" s="47" t="s">
        <v>9</v>
      </c>
      <c r="B26" s="19">
        <v>69.099999999999994</v>
      </c>
      <c r="C26" s="28">
        <v>21.452400000000001</v>
      </c>
      <c r="D26" s="29">
        <v>9.5</v>
      </c>
    </row>
    <row r="27" spans="1:4" s="2" customFormat="1" ht="15">
      <c r="A27" s="47" t="s">
        <v>10</v>
      </c>
      <c r="B27" s="53">
        <v>43.2</v>
      </c>
      <c r="C27" s="54">
        <v>13.8842</v>
      </c>
      <c r="D27" s="55">
        <v>6.2</v>
      </c>
    </row>
    <row r="28" spans="1:4" s="2" customFormat="1" ht="15">
      <c r="A28" s="47" t="s">
        <v>11</v>
      </c>
      <c r="B28" s="19">
        <v>25.2</v>
      </c>
      <c r="C28" s="28">
        <v>8.3474400000000006</v>
      </c>
      <c r="D28" s="29">
        <v>3.7</v>
      </c>
    </row>
    <row r="29" spans="1:4" s="2" customFormat="1" ht="15">
      <c r="A29" s="47" t="s">
        <v>12</v>
      </c>
      <c r="B29" s="53">
        <v>17.8</v>
      </c>
      <c r="C29" s="54">
        <v>6.0901300000000003</v>
      </c>
      <c r="D29" s="55">
        <v>2.7</v>
      </c>
    </row>
    <row r="30" spans="1:4" s="17" customFormat="1" ht="15.6">
      <c r="A30" s="56" t="s">
        <v>16</v>
      </c>
      <c r="B30" s="30">
        <v>714.6</v>
      </c>
      <c r="C30" s="31">
        <v>225.55600000000001</v>
      </c>
      <c r="D30" s="32">
        <v>100</v>
      </c>
    </row>
    <row r="31" spans="1:4" s="18" customFormat="1" ht="22.5" customHeight="1" thickBot="1">
      <c r="A31" s="57" t="s">
        <v>17</v>
      </c>
      <c r="B31" s="98">
        <v>225.6</v>
      </c>
      <c r="C31" s="99"/>
      <c r="D31" s="100"/>
    </row>
    <row r="32" spans="1:4" ht="14.4">
      <c r="A32" s="13"/>
      <c r="B32" s="13"/>
      <c r="C32" s="33"/>
      <c r="D32" s="13"/>
    </row>
    <row r="33" spans="1:4" ht="14.4">
      <c r="A33" s="13"/>
      <c r="B33" s="14"/>
      <c r="C33" s="13"/>
      <c r="D33" s="13"/>
    </row>
    <row r="34" spans="1:4" ht="14.4">
      <c r="A34" s="13"/>
      <c r="B34" s="13"/>
      <c r="C34" s="13"/>
      <c r="D34" s="13"/>
    </row>
    <row r="35" spans="1:4" ht="14.4">
      <c r="A35" s="14"/>
      <c r="B35" s="14"/>
      <c r="C35" s="14"/>
      <c r="D35" s="13"/>
    </row>
    <row r="36" spans="1:4" ht="14.4">
      <c r="A36" s="14"/>
      <c r="B36" s="14"/>
      <c r="C36" s="14"/>
      <c r="D36" s="13"/>
    </row>
    <row r="37" spans="1:4" ht="14.4">
      <c r="A37" s="14"/>
      <c r="B37" s="14"/>
      <c r="C37" s="14"/>
      <c r="D37" s="13"/>
    </row>
    <row r="38" spans="1:4" ht="14.4">
      <c r="A38" s="14"/>
      <c r="B38" s="14"/>
      <c r="C38" s="14"/>
      <c r="D38" s="13"/>
    </row>
    <row r="39" spans="1:4" ht="14.4">
      <c r="A39" s="14"/>
      <c r="B39" s="14"/>
      <c r="C39" s="14"/>
      <c r="D39" s="13"/>
    </row>
    <row r="40" spans="1:4" ht="14.4">
      <c r="A40" s="13"/>
      <c r="B40" s="13"/>
      <c r="C40" s="13"/>
      <c r="D40" s="13"/>
    </row>
    <row r="41" spans="1:4" ht="14.4">
      <c r="A41" s="13"/>
      <c r="B41" s="13"/>
      <c r="C41" s="13"/>
      <c r="D41" s="13"/>
    </row>
    <row r="42" spans="1:4" ht="14.4">
      <c r="A42" s="14"/>
      <c r="B42" s="14"/>
      <c r="C42" s="13"/>
      <c r="D42" s="13"/>
    </row>
    <row r="43" spans="1:4" ht="14.4">
      <c r="A43" s="14"/>
      <c r="B43" s="14"/>
      <c r="C43" s="13"/>
      <c r="D43" s="13"/>
    </row>
    <row r="44" spans="1:4" ht="14.4">
      <c r="A44" s="13"/>
      <c r="B44" s="13"/>
      <c r="C44" s="13"/>
      <c r="D44" s="13"/>
    </row>
    <row r="45" spans="1:4" ht="14.4">
      <c r="A45" s="13"/>
      <c r="B45" s="13"/>
      <c r="C45" s="13"/>
      <c r="D45" s="13"/>
    </row>
    <row r="46" spans="1:4" ht="14.4">
      <c r="A46" s="13"/>
      <c r="B46" s="13"/>
      <c r="C46" s="13"/>
      <c r="D46" s="13"/>
    </row>
    <row r="47" spans="1:4" ht="14.4">
      <c r="A47" s="13"/>
      <c r="B47" s="13"/>
      <c r="C47" s="13"/>
      <c r="D47" s="13"/>
    </row>
    <row r="48" spans="1:4" ht="14.4">
      <c r="A48" s="13"/>
      <c r="B48" s="13"/>
      <c r="C48" s="13"/>
      <c r="D48" s="13"/>
    </row>
    <row r="49" spans="1:4" ht="14.4">
      <c r="A49" s="13"/>
      <c r="B49" s="13"/>
      <c r="C49" s="13"/>
      <c r="D49" s="13"/>
    </row>
    <row r="50" spans="1:4" ht="14.4">
      <c r="A50" s="13"/>
      <c r="B50" s="13"/>
      <c r="C50" s="13"/>
      <c r="D50" s="13"/>
    </row>
    <row r="51" spans="1:4" ht="14.4">
      <c r="A51" s="13"/>
      <c r="B51" s="13"/>
      <c r="C51" s="13"/>
      <c r="D51" s="13"/>
    </row>
    <row r="52" spans="1:4" ht="14.4">
      <c r="A52" s="13"/>
      <c r="B52" s="13"/>
      <c r="C52" s="13"/>
      <c r="D52" s="13"/>
    </row>
    <row r="53" spans="1:4" s="2" customFormat="1" ht="15"/>
    <row r="54" spans="1:4" s="2" customFormat="1" ht="15"/>
    <row r="55" spans="1:4" ht="13.5" customHeight="1"/>
    <row r="56" spans="1:4" ht="14.4">
      <c r="A56" s="13"/>
      <c r="B56" s="13"/>
      <c r="C56" s="13"/>
      <c r="D56" s="13"/>
    </row>
    <row r="83" spans="1:4" ht="14.4">
      <c r="A83" s="58" t="s">
        <v>28</v>
      </c>
      <c r="B83" s="86" t="s">
        <v>64</v>
      </c>
      <c r="C83" s="86"/>
      <c r="D83" s="87"/>
    </row>
    <row r="84" spans="1:4" ht="14.4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E9F0-4B36-4C0F-96A4-EF499B771429}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3.2"/>
  <cols>
    <col min="1" max="1" width="3.33203125" customWidth="1"/>
    <col min="2" max="2" width="20.44140625" style="8" customWidth="1"/>
    <col min="3" max="3" width="25.5546875" style="8" customWidth="1"/>
    <col min="4" max="4" width="26.5546875" style="8" customWidth="1"/>
    <col min="5" max="5" width="28.6640625" style="8" customWidth="1"/>
    <col min="6" max="6" width="18" customWidth="1"/>
    <col min="7" max="7" width="19.33203125" customWidth="1"/>
  </cols>
  <sheetData>
    <row r="1" spans="2:7" ht="13.8" thickBot="1"/>
    <row r="2" spans="2:7" ht="24.75" customHeight="1" thickBot="1">
      <c r="B2" s="61" t="s">
        <v>55</v>
      </c>
      <c r="C2" s="12">
        <f>光伏发电!D10</f>
        <v>398.2</v>
      </c>
      <c r="D2" s="62" t="s">
        <v>50</v>
      </c>
      <c r="E2" s="77">
        <f>光伏发电!C30</f>
        <v>225.55600000000001</v>
      </c>
      <c r="F2" s="62" t="s">
        <v>33</v>
      </c>
      <c r="G2" s="60">
        <v>1</v>
      </c>
    </row>
    <row r="4" spans="2:7" ht="20.100000000000001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00000000000001" customHeight="1">
      <c r="B5" s="6">
        <v>1</v>
      </c>
      <c r="C5" s="3">
        <v>5</v>
      </c>
      <c r="D5" s="34">
        <v>225.55602680621985</v>
      </c>
      <c r="E5" s="43">
        <f t="shared" ref="E5:E29" si="0">ROUND(D5*1000/$C$2,2)</f>
        <v>566.44000000000005</v>
      </c>
    </row>
    <row r="6" spans="2:7" ht="20.100000000000001" customHeight="1">
      <c r="B6" s="6">
        <v>2</v>
      </c>
      <c r="C6" s="3">
        <v>0.7</v>
      </c>
      <c r="D6" s="34">
        <v>214.27822546590895</v>
      </c>
      <c r="E6" s="43">
        <f t="shared" si="0"/>
        <v>538.12</v>
      </c>
    </row>
    <row r="7" spans="2:7" ht="20.100000000000001" customHeight="1">
      <c r="B7" s="6">
        <v>3</v>
      </c>
      <c r="C7" s="3">
        <f>$C$6</f>
        <v>0.7</v>
      </c>
      <c r="D7" s="34">
        <v>212.77827788764782</v>
      </c>
      <c r="E7" s="43">
        <f t="shared" si="0"/>
        <v>534.35</v>
      </c>
    </row>
    <row r="8" spans="2:7" ht="20.100000000000001" customHeight="1">
      <c r="B8" s="6">
        <v>4</v>
      </c>
      <c r="C8" s="3">
        <f t="shared" ref="C8:C29" si="1">$C$6</f>
        <v>0.7</v>
      </c>
      <c r="D8" s="34">
        <v>211.28882994243415</v>
      </c>
      <c r="E8" s="43">
        <f t="shared" si="0"/>
        <v>530.61</v>
      </c>
    </row>
    <row r="9" spans="2:7" ht="20.100000000000001" customHeight="1">
      <c r="B9" s="6">
        <v>5</v>
      </c>
      <c r="C9" s="3">
        <f t="shared" si="1"/>
        <v>0.7</v>
      </c>
      <c r="D9" s="34">
        <v>209.80980813283728</v>
      </c>
      <c r="E9" s="43">
        <f t="shared" si="0"/>
        <v>526.9</v>
      </c>
    </row>
    <row r="10" spans="2:7" ht="20.100000000000001" customHeight="1">
      <c r="B10" s="6">
        <v>6</v>
      </c>
      <c r="C10" s="3">
        <f t="shared" si="1"/>
        <v>0.7</v>
      </c>
      <c r="D10" s="34">
        <v>208.341139475907</v>
      </c>
      <c r="E10" s="43">
        <f t="shared" si="0"/>
        <v>523.21</v>
      </c>
    </row>
    <row r="11" spans="2:7" ht="20.100000000000001" customHeight="1">
      <c r="B11" s="6">
        <v>7</v>
      </c>
      <c r="C11" s="3">
        <f t="shared" si="1"/>
        <v>0.7</v>
      </c>
      <c r="D11" s="34">
        <v>206.88275149957576</v>
      </c>
      <c r="E11" s="43">
        <f t="shared" si="0"/>
        <v>519.54</v>
      </c>
    </row>
    <row r="12" spans="2:7" ht="20.100000000000001" customHeight="1">
      <c r="B12" s="6">
        <v>8</v>
      </c>
      <c r="C12" s="3">
        <f t="shared" si="1"/>
        <v>0.7</v>
      </c>
      <c r="D12" s="34">
        <v>205.43457223907879</v>
      </c>
      <c r="E12" s="43">
        <f t="shared" si="0"/>
        <v>515.91</v>
      </c>
    </row>
    <row r="13" spans="2:7" ht="20.100000000000001" customHeight="1">
      <c r="B13" s="6">
        <v>9</v>
      </c>
      <c r="C13" s="3">
        <f t="shared" si="1"/>
        <v>0.7</v>
      </c>
      <c r="D13" s="34">
        <v>203.99653023340528</v>
      </c>
      <c r="E13" s="43">
        <f t="shared" si="0"/>
        <v>512.29999999999995</v>
      </c>
    </row>
    <row r="14" spans="2:7" ht="20.100000000000001" customHeight="1">
      <c r="B14" s="6">
        <v>10</v>
      </c>
      <c r="C14" s="3">
        <f t="shared" si="1"/>
        <v>0.7</v>
      </c>
      <c r="D14" s="34">
        <v>202.56855452177132</v>
      </c>
      <c r="E14" s="43">
        <f t="shared" si="0"/>
        <v>508.71</v>
      </c>
    </row>
    <row r="15" spans="2:7" ht="20.100000000000001" customHeight="1">
      <c r="B15" s="6">
        <v>11</v>
      </c>
      <c r="C15" s="3">
        <f t="shared" si="1"/>
        <v>0.7</v>
      </c>
      <c r="D15" s="34">
        <v>201.15057464011875</v>
      </c>
      <c r="E15" s="43">
        <f t="shared" si="0"/>
        <v>505.15</v>
      </c>
    </row>
    <row r="16" spans="2:7" ht="20.100000000000001" customHeight="1">
      <c r="B16" s="6">
        <v>12</v>
      </c>
      <c r="C16" s="3">
        <f t="shared" si="1"/>
        <v>0.7</v>
      </c>
      <c r="D16" s="34">
        <v>199.74252061763835</v>
      </c>
      <c r="E16" s="43">
        <f t="shared" si="0"/>
        <v>501.61</v>
      </c>
    </row>
    <row r="17" spans="2:5" ht="20.100000000000001" customHeight="1">
      <c r="B17" s="6">
        <v>13</v>
      </c>
      <c r="C17" s="3">
        <f t="shared" si="1"/>
        <v>0.7</v>
      </c>
      <c r="D17" s="34">
        <v>198.3443229733146</v>
      </c>
      <c r="E17" s="43">
        <f t="shared" si="0"/>
        <v>498.1</v>
      </c>
    </row>
    <row r="18" spans="2:5" ht="20.100000000000001" customHeight="1">
      <c r="B18" s="6">
        <v>14</v>
      </c>
      <c r="C18" s="3">
        <f t="shared" si="1"/>
        <v>0.7</v>
      </c>
      <c r="D18" s="34">
        <v>196.95591271250115</v>
      </c>
      <c r="E18" s="43">
        <f t="shared" si="0"/>
        <v>494.62</v>
      </c>
    </row>
    <row r="19" spans="2:5" ht="20.100000000000001" customHeight="1">
      <c r="B19" s="6">
        <v>15</v>
      </c>
      <c r="C19" s="3">
        <f t="shared" si="1"/>
        <v>0.7</v>
      </c>
      <c r="D19" s="34">
        <v>195.57722132351384</v>
      </c>
      <c r="E19" s="43">
        <f t="shared" si="0"/>
        <v>491.15</v>
      </c>
    </row>
    <row r="20" spans="2:5" ht="20.100000000000001" customHeight="1">
      <c r="B20" s="6">
        <v>16</v>
      </c>
      <c r="C20" s="3">
        <f t="shared" si="1"/>
        <v>0.7</v>
      </c>
      <c r="D20" s="34">
        <v>194.20818077424937</v>
      </c>
      <c r="E20" s="43">
        <f t="shared" si="0"/>
        <v>487.72</v>
      </c>
    </row>
    <row r="21" spans="2:5" ht="20.100000000000001" customHeight="1">
      <c r="B21" s="6">
        <v>17</v>
      </c>
      <c r="C21" s="3">
        <f t="shared" si="1"/>
        <v>0.7</v>
      </c>
      <c r="D21" s="34">
        <v>192.84872350882958</v>
      </c>
      <c r="E21" s="43">
        <f t="shared" si="0"/>
        <v>484.3</v>
      </c>
    </row>
    <row r="22" spans="2:5" ht="20.100000000000001" customHeight="1">
      <c r="B22" s="6">
        <v>18</v>
      </c>
      <c r="C22" s="3">
        <f t="shared" si="1"/>
        <v>0.7</v>
      </c>
      <c r="D22" s="34">
        <v>191.49878244426762</v>
      </c>
      <c r="E22" s="43">
        <f t="shared" si="0"/>
        <v>480.91</v>
      </c>
    </row>
    <row r="23" spans="2:5" ht="20.100000000000001" customHeight="1">
      <c r="B23" s="6">
        <v>19</v>
      </c>
      <c r="C23" s="3">
        <f t="shared" si="1"/>
        <v>0.7</v>
      </c>
      <c r="D23" s="34">
        <v>190.15829096715814</v>
      </c>
      <c r="E23" s="43">
        <f t="shared" si="0"/>
        <v>477.54</v>
      </c>
    </row>
    <row r="24" spans="2:5" ht="20.100000000000001" customHeight="1">
      <c r="B24" s="6">
        <v>20</v>
      </c>
      <c r="C24" s="3">
        <f t="shared" si="1"/>
        <v>0.7</v>
      </c>
      <c r="D24" s="34">
        <v>188.82718293038764</v>
      </c>
      <c r="E24" s="43">
        <f t="shared" si="0"/>
        <v>474.2</v>
      </c>
    </row>
    <row r="25" spans="2:5" ht="20.100000000000001" customHeight="1">
      <c r="B25" s="6">
        <v>21</v>
      </c>
      <c r="C25" s="3">
        <f t="shared" si="1"/>
        <v>0.7</v>
      </c>
      <c r="D25" s="34">
        <v>187.50539264987503</v>
      </c>
      <c r="E25" s="43">
        <f t="shared" si="0"/>
        <v>470.88</v>
      </c>
    </row>
    <row r="26" spans="2:5" ht="20.100000000000001" customHeight="1">
      <c r="B26" s="6">
        <v>22</v>
      </c>
      <c r="C26" s="3">
        <f t="shared" si="1"/>
        <v>0.7</v>
      </c>
      <c r="D26" s="34">
        <v>186.19285490132603</v>
      </c>
      <c r="E26" s="43">
        <f t="shared" si="0"/>
        <v>467.59</v>
      </c>
    </row>
    <row r="27" spans="2:5" ht="20.100000000000001" customHeight="1">
      <c r="B27" s="6">
        <v>23</v>
      </c>
      <c r="C27" s="3">
        <f t="shared" si="1"/>
        <v>0.7</v>
      </c>
      <c r="D27" s="34">
        <v>184.88950491701655</v>
      </c>
      <c r="E27" s="43">
        <f t="shared" si="0"/>
        <v>464.31</v>
      </c>
    </row>
    <row r="28" spans="2:5" ht="20.100000000000001" customHeight="1">
      <c r="B28" s="6">
        <v>24</v>
      </c>
      <c r="C28" s="3">
        <f t="shared" si="1"/>
        <v>0.7</v>
      </c>
      <c r="D28" s="34">
        <v>183.59527838259737</v>
      </c>
      <c r="E28" s="43">
        <f t="shared" si="0"/>
        <v>461.06</v>
      </c>
    </row>
    <row r="29" spans="2:5" ht="20.100000000000001" customHeight="1">
      <c r="B29" s="6">
        <v>25</v>
      </c>
      <c r="C29" s="3">
        <f t="shared" si="1"/>
        <v>0.7</v>
      </c>
      <c r="D29" s="34">
        <v>182.3101114339193</v>
      </c>
      <c r="E29" s="43">
        <f t="shared" si="0"/>
        <v>457.84</v>
      </c>
    </row>
    <row r="30" spans="2:5" ht="20.100000000000001" customHeight="1">
      <c r="B30" s="4" t="s">
        <v>46</v>
      </c>
      <c r="C30" s="4"/>
      <c r="D30" s="9">
        <f>SUM(D5:D29)</f>
        <v>4974.7395713815013</v>
      </c>
      <c r="E30" s="4">
        <f>ROUND(D30*1000/$C$2,1)</f>
        <v>12493.1</v>
      </c>
    </row>
    <row r="31" spans="2:5">
      <c r="B31" s="7"/>
    </row>
    <row r="32" spans="2:5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1DEC-7A41-42A5-8B7D-1CA1DD778777}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3.2"/>
  <cols>
    <col min="1" max="1" width="3.6640625" customWidth="1"/>
    <col min="2" max="2" width="17.33203125" style="8" customWidth="1"/>
    <col min="3" max="3" width="18.5546875" style="8" customWidth="1"/>
    <col min="4" max="4" width="20.6640625" style="8" customWidth="1"/>
    <col min="5" max="5" width="19.88671875" style="8" bestFit="1" customWidth="1"/>
    <col min="6" max="6" width="21.5546875" style="8" customWidth="1"/>
    <col min="7" max="7" width="20.5546875" style="8" customWidth="1"/>
    <col min="8" max="8" width="18.109375" customWidth="1"/>
    <col min="9" max="9" width="14.109375" customWidth="1"/>
    <col min="10" max="10" width="24.44140625" customWidth="1"/>
    <col min="11" max="11" width="13" customWidth="1"/>
    <col min="12" max="12" width="14.6640625" customWidth="1"/>
    <col min="13" max="13" width="14.44140625" customWidth="1"/>
  </cols>
  <sheetData>
    <row r="1" spans="2:13" ht="13.8" thickBot="1"/>
    <row r="2" spans="2:13" s="1" customFormat="1" ht="27.75" customHeight="1" thickBot="1">
      <c r="B2" s="64" t="s">
        <v>49</v>
      </c>
      <c r="C2" s="11">
        <f>'25年发电量'!$C$2</f>
        <v>398.2</v>
      </c>
      <c r="D2" s="65" t="s">
        <v>50</v>
      </c>
      <c r="E2" s="78">
        <f>光伏发电!C30</f>
        <v>225.55600000000001</v>
      </c>
      <c r="F2" s="65" t="s">
        <v>33</v>
      </c>
      <c r="G2" s="81">
        <f>'25年发电量'!G2</f>
        <v>1</v>
      </c>
      <c r="H2" s="65" t="s">
        <v>54</v>
      </c>
      <c r="I2" s="80">
        <v>5</v>
      </c>
      <c r="J2" s="65" t="s">
        <v>34</v>
      </c>
      <c r="K2" s="80">
        <v>40</v>
      </c>
      <c r="L2" s="65" t="s">
        <v>85</v>
      </c>
      <c r="M2" s="82">
        <f>$C$2*1000*$I$2*100/$K$2</f>
        <v>4977500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00000000000001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-497.75</v>
      </c>
      <c r="G5" s="9" t="s">
        <v>44</v>
      </c>
    </row>
    <row r="6" spans="2:13" ht="20.100000000000001" customHeight="1">
      <c r="B6" s="6">
        <v>1</v>
      </c>
      <c r="C6" s="3">
        <v>5</v>
      </c>
      <c r="D6" s="35">
        <v>225.55602680621985</v>
      </c>
      <c r="E6" s="9">
        <f t="shared" ref="E6:E30" si="0">D6*$G$2*1000</f>
        <v>225556.02680621986</v>
      </c>
      <c r="F6" s="3">
        <f>ROUND(E6/10000+F5,2)</f>
        <v>-475.19</v>
      </c>
      <c r="G6" s="43">
        <f t="shared" ref="G6:G30" si="1">ROUND(D6*1000/$C$2,2)</f>
        <v>566.44000000000005</v>
      </c>
    </row>
    <row r="7" spans="2:13" ht="20.100000000000001" customHeight="1">
      <c r="B7" s="6">
        <v>2</v>
      </c>
      <c r="C7" s="3">
        <v>0.7</v>
      </c>
      <c r="D7" s="35">
        <v>214.27822546590895</v>
      </c>
      <c r="E7" s="9">
        <f t="shared" si="0"/>
        <v>214278.22546590894</v>
      </c>
      <c r="F7" s="3">
        <f t="shared" ref="F7:F30" si="2">ROUND(E7/10000+F6,2)</f>
        <v>-453.76</v>
      </c>
      <c r="G7" s="43">
        <f t="shared" si="1"/>
        <v>538.12</v>
      </c>
    </row>
    <row r="8" spans="2:13" ht="20.100000000000001" customHeight="1">
      <c r="B8" s="6">
        <v>3</v>
      </c>
      <c r="C8" s="3">
        <v>0.7</v>
      </c>
      <c r="D8" s="35">
        <v>212.77827788764782</v>
      </c>
      <c r="E8" s="9">
        <f t="shared" si="0"/>
        <v>212778.27788764783</v>
      </c>
      <c r="F8" s="3">
        <f t="shared" si="2"/>
        <v>-432.48</v>
      </c>
      <c r="G8" s="43">
        <f t="shared" si="1"/>
        <v>534.35</v>
      </c>
    </row>
    <row r="9" spans="2:13" ht="20.100000000000001" customHeight="1">
      <c r="B9" s="6">
        <v>4</v>
      </c>
      <c r="C9" s="3">
        <v>0.7</v>
      </c>
      <c r="D9" s="35">
        <v>211.28882994243415</v>
      </c>
      <c r="E9" s="9">
        <f t="shared" si="0"/>
        <v>211288.82994243415</v>
      </c>
      <c r="F9" s="3">
        <f t="shared" si="2"/>
        <v>-411.35</v>
      </c>
      <c r="G9" s="43">
        <f t="shared" si="1"/>
        <v>530.61</v>
      </c>
    </row>
    <row r="10" spans="2:13" ht="20.100000000000001" customHeight="1">
      <c r="B10" s="6">
        <v>5</v>
      </c>
      <c r="C10" s="3">
        <v>0.7</v>
      </c>
      <c r="D10" s="35">
        <v>209.80980813283728</v>
      </c>
      <c r="E10" s="9">
        <f t="shared" si="0"/>
        <v>209809.80813283726</v>
      </c>
      <c r="F10" s="3">
        <f t="shared" si="2"/>
        <v>-390.37</v>
      </c>
      <c r="G10" s="43">
        <f t="shared" si="1"/>
        <v>526.9</v>
      </c>
    </row>
    <row r="11" spans="2:13" ht="20.100000000000001" customHeight="1">
      <c r="B11" s="6">
        <v>6</v>
      </c>
      <c r="C11" s="3">
        <v>0.7</v>
      </c>
      <c r="D11" s="35">
        <v>208.341139475907</v>
      </c>
      <c r="E11" s="9">
        <f t="shared" si="0"/>
        <v>208341.139475907</v>
      </c>
      <c r="F11" s="3">
        <f t="shared" si="2"/>
        <v>-369.54</v>
      </c>
      <c r="G11" s="43">
        <f t="shared" si="1"/>
        <v>523.21</v>
      </c>
    </row>
    <row r="12" spans="2:13" ht="20.100000000000001" customHeight="1">
      <c r="B12" s="6">
        <v>7</v>
      </c>
      <c r="C12" s="3">
        <v>0.7</v>
      </c>
      <c r="D12" s="35">
        <v>206.88275149957576</v>
      </c>
      <c r="E12" s="9">
        <f t="shared" si="0"/>
        <v>206882.75149957577</v>
      </c>
      <c r="F12" s="3">
        <f t="shared" si="2"/>
        <v>-348.85</v>
      </c>
      <c r="G12" s="43">
        <f t="shared" si="1"/>
        <v>519.54</v>
      </c>
    </row>
    <row r="13" spans="2:13" ht="20.100000000000001" customHeight="1">
      <c r="B13" s="6">
        <v>8</v>
      </c>
      <c r="C13" s="3">
        <v>0.7</v>
      </c>
      <c r="D13" s="35">
        <v>205.43457223907879</v>
      </c>
      <c r="E13" s="9">
        <f t="shared" si="0"/>
        <v>205434.57223907879</v>
      </c>
      <c r="F13" s="3">
        <f t="shared" si="2"/>
        <v>-328.31</v>
      </c>
      <c r="G13" s="43">
        <f t="shared" si="1"/>
        <v>515.91</v>
      </c>
    </row>
    <row r="14" spans="2:13" ht="20.100000000000001" customHeight="1">
      <c r="B14" s="6">
        <v>9</v>
      </c>
      <c r="C14" s="3">
        <v>0.7</v>
      </c>
      <c r="D14" s="35">
        <v>203.99653023340528</v>
      </c>
      <c r="E14" s="9">
        <f t="shared" si="0"/>
        <v>203996.53023340527</v>
      </c>
      <c r="F14" s="3">
        <f t="shared" si="2"/>
        <v>-307.91000000000003</v>
      </c>
      <c r="G14" s="43">
        <f t="shared" si="1"/>
        <v>512.29999999999995</v>
      </c>
    </row>
    <row r="15" spans="2:13" ht="20.100000000000001" customHeight="1">
      <c r="B15" s="6">
        <v>10</v>
      </c>
      <c r="C15" s="3">
        <v>0.7</v>
      </c>
      <c r="D15" s="35">
        <v>202.56855452177132</v>
      </c>
      <c r="E15" s="9">
        <f t="shared" si="0"/>
        <v>202568.55452177132</v>
      </c>
      <c r="F15" s="3">
        <f t="shared" si="2"/>
        <v>-287.64999999999998</v>
      </c>
      <c r="G15" s="43">
        <f t="shared" si="1"/>
        <v>508.71</v>
      </c>
    </row>
    <row r="16" spans="2:13" ht="20.100000000000001" customHeight="1">
      <c r="B16" s="6">
        <v>11</v>
      </c>
      <c r="C16" s="3">
        <v>0.7</v>
      </c>
      <c r="D16" s="35">
        <v>201.15057464011875</v>
      </c>
      <c r="E16" s="9">
        <f t="shared" si="0"/>
        <v>201150.57464011875</v>
      </c>
      <c r="F16" s="3">
        <f t="shared" si="2"/>
        <v>-267.52999999999997</v>
      </c>
      <c r="G16" s="43">
        <f t="shared" si="1"/>
        <v>505.15</v>
      </c>
    </row>
    <row r="17" spans="2:7" ht="20.100000000000001" customHeight="1">
      <c r="B17" s="6">
        <v>12</v>
      </c>
      <c r="C17" s="3">
        <v>0.7</v>
      </c>
      <c r="D17" s="35">
        <v>199.74252061763835</v>
      </c>
      <c r="E17" s="9">
        <f t="shared" si="0"/>
        <v>199742.52061763834</v>
      </c>
      <c r="F17" s="3">
        <f t="shared" si="2"/>
        <v>-247.56</v>
      </c>
      <c r="G17" s="43">
        <f t="shared" si="1"/>
        <v>501.61</v>
      </c>
    </row>
    <row r="18" spans="2:7" ht="20.100000000000001" customHeight="1">
      <c r="B18" s="6">
        <v>13</v>
      </c>
      <c r="C18" s="3">
        <v>0.7</v>
      </c>
      <c r="D18" s="35">
        <v>198.3443229733146</v>
      </c>
      <c r="E18" s="9">
        <f t="shared" si="0"/>
        <v>198344.32297331461</v>
      </c>
      <c r="F18" s="3">
        <f t="shared" si="2"/>
        <v>-227.73</v>
      </c>
      <c r="G18" s="43">
        <f t="shared" si="1"/>
        <v>498.1</v>
      </c>
    </row>
    <row r="19" spans="2:7" ht="20.100000000000001" customHeight="1">
      <c r="B19" s="6">
        <v>14</v>
      </c>
      <c r="C19" s="3">
        <v>0.7</v>
      </c>
      <c r="D19" s="35">
        <v>196.95591271250115</v>
      </c>
      <c r="E19" s="9">
        <f t="shared" si="0"/>
        <v>196955.91271250116</v>
      </c>
      <c r="F19" s="3">
        <f t="shared" si="2"/>
        <v>-208.03</v>
      </c>
      <c r="G19" s="43">
        <f t="shared" si="1"/>
        <v>494.62</v>
      </c>
    </row>
    <row r="20" spans="2:7" ht="20.100000000000001" customHeight="1">
      <c r="B20" s="6">
        <v>15</v>
      </c>
      <c r="C20" s="3">
        <v>0.7</v>
      </c>
      <c r="D20" s="35">
        <v>195.57722132351384</v>
      </c>
      <c r="E20" s="9">
        <f t="shared" si="0"/>
        <v>195577.22132351383</v>
      </c>
      <c r="F20" s="3">
        <f t="shared" si="2"/>
        <v>-188.47</v>
      </c>
      <c r="G20" s="43">
        <f t="shared" si="1"/>
        <v>491.15</v>
      </c>
    </row>
    <row r="21" spans="2:7" ht="20.100000000000001" customHeight="1">
      <c r="B21" s="6">
        <v>16</v>
      </c>
      <c r="C21" s="3">
        <v>0.7</v>
      </c>
      <c r="D21" s="35">
        <v>194.20818077424937</v>
      </c>
      <c r="E21" s="9">
        <f t="shared" si="0"/>
        <v>194208.18077424937</v>
      </c>
      <c r="F21" s="3">
        <f t="shared" si="2"/>
        <v>-169.05</v>
      </c>
      <c r="G21" s="43">
        <f t="shared" si="1"/>
        <v>487.72</v>
      </c>
    </row>
    <row r="22" spans="2:7" ht="20.100000000000001" customHeight="1">
      <c r="B22" s="6">
        <v>17</v>
      </c>
      <c r="C22" s="3">
        <v>0.7</v>
      </c>
      <c r="D22" s="35">
        <v>192.84872350882958</v>
      </c>
      <c r="E22" s="9">
        <f t="shared" si="0"/>
        <v>192848.72350882957</v>
      </c>
      <c r="F22" s="3">
        <f t="shared" si="2"/>
        <v>-149.77000000000001</v>
      </c>
      <c r="G22" s="43">
        <f t="shared" si="1"/>
        <v>484.3</v>
      </c>
    </row>
    <row r="23" spans="2:7" ht="20.100000000000001" customHeight="1">
      <c r="B23" s="6">
        <v>18</v>
      </c>
      <c r="C23" s="3">
        <v>0.7</v>
      </c>
      <c r="D23" s="35">
        <v>191.49878244426762</v>
      </c>
      <c r="E23" s="9">
        <f t="shared" si="0"/>
        <v>191498.78244426762</v>
      </c>
      <c r="F23" s="3">
        <f t="shared" si="2"/>
        <v>-130.62</v>
      </c>
      <c r="G23" s="43">
        <f t="shared" si="1"/>
        <v>480.91</v>
      </c>
    </row>
    <row r="24" spans="2:7" ht="20.100000000000001" customHeight="1">
      <c r="B24" s="6">
        <v>19</v>
      </c>
      <c r="C24" s="3">
        <v>0.7</v>
      </c>
      <c r="D24" s="35">
        <v>190.15829096715814</v>
      </c>
      <c r="E24" s="9">
        <f t="shared" si="0"/>
        <v>190158.29096715813</v>
      </c>
      <c r="F24" s="3">
        <f t="shared" si="2"/>
        <v>-111.6</v>
      </c>
      <c r="G24" s="43">
        <f t="shared" si="1"/>
        <v>477.54</v>
      </c>
    </row>
    <row r="25" spans="2:7" ht="20.100000000000001" customHeight="1">
      <c r="B25" s="6">
        <v>20</v>
      </c>
      <c r="C25" s="3">
        <v>0.7</v>
      </c>
      <c r="D25" s="35">
        <v>188.82718293038764</v>
      </c>
      <c r="E25" s="9">
        <f t="shared" si="0"/>
        <v>188827.18293038764</v>
      </c>
      <c r="F25" s="3">
        <f t="shared" si="2"/>
        <v>-92.72</v>
      </c>
      <c r="G25" s="43">
        <f t="shared" si="1"/>
        <v>474.2</v>
      </c>
    </row>
    <row r="26" spans="2:7" ht="20.100000000000001" customHeight="1">
      <c r="B26" s="6">
        <v>21</v>
      </c>
      <c r="C26" s="3">
        <v>0.7</v>
      </c>
      <c r="D26" s="35">
        <v>187.50539264987503</v>
      </c>
      <c r="E26" s="9">
        <f t="shared" si="0"/>
        <v>187505.39264987502</v>
      </c>
      <c r="F26" s="3">
        <f t="shared" si="2"/>
        <v>-73.97</v>
      </c>
      <c r="G26" s="43">
        <f t="shared" si="1"/>
        <v>470.88</v>
      </c>
    </row>
    <row r="27" spans="2:7" ht="20.100000000000001" customHeight="1">
      <c r="B27" s="6">
        <v>22</v>
      </c>
      <c r="C27" s="3">
        <v>0.7</v>
      </c>
      <c r="D27" s="35">
        <v>186.19285490132603</v>
      </c>
      <c r="E27" s="9">
        <f t="shared" si="0"/>
        <v>186192.85490132603</v>
      </c>
      <c r="F27" s="3">
        <f t="shared" si="2"/>
        <v>-55.35</v>
      </c>
      <c r="G27" s="43">
        <f t="shared" si="1"/>
        <v>467.59</v>
      </c>
    </row>
    <row r="28" spans="2:7" ht="20.100000000000001" customHeight="1">
      <c r="B28" s="6">
        <v>23</v>
      </c>
      <c r="C28" s="3">
        <v>0.7</v>
      </c>
      <c r="D28" s="35">
        <v>184.88950491701655</v>
      </c>
      <c r="E28" s="9">
        <f t="shared" si="0"/>
        <v>184889.50491701654</v>
      </c>
      <c r="F28" s="3">
        <f t="shared" si="2"/>
        <v>-36.86</v>
      </c>
      <c r="G28" s="43">
        <f t="shared" si="1"/>
        <v>464.31</v>
      </c>
    </row>
    <row r="29" spans="2:7" ht="20.100000000000001" customHeight="1">
      <c r="B29" s="6">
        <v>24</v>
      </c>
      <c r="C29" s="3">
        <v>0.7</v>
      </c>
      <c r="D29" s="35">
        <v>183.59527838259737</v>
      </c>
      <c r="E29" s="9">
        <f t="shared" si="0"/>
        <v>183595.27838259737</v>
      </c>
      <c r="F29" s="3">
        <f t="shared" si="2"/>
        <v>-18.5</v>
      </c>
      <c r="G29" s="43">
        <f t="shared" si="1"/>
        <v>461.06</v>
      </c>
    </row>
    <row r="30" spans="2:7" ht="20.100000000000001" customHeight="1">
      <c r="B30" s="6">
        <v>25</v>
      </c>
      <c r="C30" s="3">
        <v>0.7</v>
      </c>
      <c r="D30" s="35">
        <v>182.3101114339193</v>
      </c>
      <c r="E30" s="9">
        <f t="shared" si="0"/>
        <v>182310.11143391932</v>
      </c>
      <c r="F30" s="3">
        <f t="shared" si="2"/>
        <v>-0.27</v>
      </c>
      <c r="G30" s="43">
        <f t="shared" si="1"/>
        <v>457.84</v>
      </c>
    </row>
    <row r="31" spans="2:7" ht="27.75" customHeight="1">
      <c r="B31" s="4" t="s">
        <v>32</v>
      </c>
      <c r="C31" s="66"/>
      <c r="D31" s="75">
        <f>SUM(D6:D30)</f>
        <v>4974.7395713815013</v>
      </c>
      <c r="E31" s="67">
        <f>SUM(E6:E30)/10000</f>
        <v>497.4739571381499</v>
      </c>
      <c r="F31" s="66"/>
      <c r="G31" s="66"/>
    </row>
    <row r="32" spans="2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248A-1C45-4CDC-820A-AB7D11A5DFFC}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3.2"/>
  <cols>
    <col min="2" max="2" width="9.109375" bestFit="1" customWidth="1"/>
    <col min="3" max="3" width="12.33203125" customWidth="1"/>
    <col min="4" max="4" width="10.5546875" customWidth="1"/>
    <col min="5" max="5" width="13.6640625" customWidth="1"/>
    <col min="6" max="6" width="12.6640625" customWidth="1"/>
    <col min="7" max="7" width="9.5546875" customWidth="1"/>
  </cols>
  <sheetData>
    <row r="2" spans="2:7" ht="20.100000000000001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00000000000001" customHeight="1">
      <c r="B3" s="71" t="s">
        <v>40</v>
      </c>
      <c r="C3" s="72" t="s">
        <v>44</v>
      </c>
      <c r="D3" s="72" t="s">
        <v>44</v>
      </c>
      <c r="E3" s="73">
        <f>ROUND(F3/25,3)</f>
        <v>198.99</v>
      </c>
      <c r="F3" s="73">
        <f>'25年发电量'!D30</f>
        <v>4974.7395713815013</v>
      </c>
      <c r="G3" s="72" t="s">
        <v>78</v>
      </c>
    </row>
    <row r="4" spans="2:7" ht="20.100000000000001" customHeight="1">
      <c r="B4" s="71" t="s">
        <v>41</v>
      </c>
      <c r="C4" s="72">
        <v>0.30149999999999999</v>
      </c>
      <c r="D4" s="72" t="s">
        <v>56</v>
      </c>
      <c r="E4" s="73">
        <f>ROUND($E$3*C4,3)</f>
        <v>59.994999999999997</v>
      </c>
      <c r="F4" s="73">
        <f>ROUND(E4*25,3)</f>
        <v>1499.875</v>
      </c>
      <c r="G4" s="72" t="s">
        <v>45</v>
      </c>
    </row>
    <row r="5" spans="2:7" ht="20.100000000000001" customHeight="1">
      <c r="B5" s="71" t="s">
        <v>80</v>
      </c>
      <c r="C5" s="72">
        <v>2.2000000000000001E-3</v>
      </c>
      <c r="D5" s="72" t="s">
        <v>56</v>
      </c>
      <c r="E5" s="73">
        <f>ROUND($E$3*C5,3)</f>
        <v>0.438</v>
      </c>
      <c r="F5" s="73">
        <f>ROUND(E5*25,3)</f>
        <v>10.95</v>
      </c>
      <c r="G5" s="72" t="s">
        <v>45</v>
      </c>
    </row>
    <row r="6" spans="2:7" ht="20.100000000000001" customHeight="1">
      <c r="B6" s="71" t="s">
        <v>42</v>
      </c>
      <c r="C6" s="72">
        <v>0.82799999999999996</v>
      </c>
      <c r="D6" s="72" t="s">
        <v>56</v>
      </c>
      <c r="E6" s="73">
        <f>ROUND($E$3*C6,3)</f>
        <v>164.76400000000001</v>
      </c>
      <c r="F6" s="73">
        <f>ROUND(E6*25,3)</f>
        <v>4119.1000000000004</v>
      </c>
      <c r="G6" s="72" t="s">
        <v>45</v>
      </c>
    </row>
    <row r="7" spans="2:7" ht="20.100000000000001" customHeight="1">
      <c r="B7" s="71" t="s">
        <v>43</v>
      </c>
      <c r="C7" s="72">
        <v>1.01E-2</v>
      </c>
      <c r="D7" s="72" t="s">
        <v>56</v>
      </c>
      <c r="E7" s="73">
        <f>ROUND($E$3*C7,3)</f>
        <v>2.0099999999999998</v>
      </c>
      <c r="F7" s="73">
        <f>ROUND(E7*25,3)</f>
        <v>50.25</v>
      </c>
      <c r="G7" s="72" t="s">
        <v>45</v>
      </c>
    </row>
    <row r="8" spans="2:7" ht="20.100000000000001" customHeight="1">
      <c r="B8" s="71" t="s">
        <v>79</v>
      </c>
      <c r="C8" s="72">
        <v>1.52E-2</v>
      </c>
      <c r="D8" s="72" t="s">
        <v>56</v>
      </c>
      <c r="E8" s="73">
        <f>ROUND($E$3*C8,3)</f>
        <v>3.0249999999999999</v>
      </c>
      <c r="F8" s="73">
        <f>ROUND(E8*25,3)</f>
        <v>75.625</v>
      </c>
      <c r="G8" s="72" t="s">
        <v>45</v>
      </c>
    </row>
    <row r="9" spans="2:7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9567-6F14-4F2C-8ED8-6AC784F665D9}">
  <sheetPr>
    <tabColor rgb="FF54B2C8"/>
  </sheetPr>
  <dimension ref="A1:J2"/>
  <sheetViews>
    <sheetView showGridLines="0" workbookViewId="0">
      <selection activeCell="F2" sqref="F2"/>
    </sheetView>
  </sheetViews>
  <sheetFormatPr defaultRowHeight="13.2"/>
  <cols>
    <col min="1" max="1" width="11.44140625" bestFit="1" customWidth="1"/>
    <col min="2" max="2" width="14" bestFit="1" customWidth="1"/>
    <col min="3" max="3" width="21.33203125" bestFit="1" customWidth="1"/>
    <col min="4" max="4" width="11.44140625" bestFit="1" customWidth="1"/>
    <col min="5" max="5" width="19.33203125" bestFit="1" customWidth="1"/>
    <col min="6" max="6" width="19.109375" bestFit="1" customWidth="1"/>
    <col min="7" max="7" width="16.44140625" bestFit="1" customWidth="1"/>
    <col min="8" max="8" width="21.88671875" bestFit="1" customWidth="1"/>
    <col min="9" max="9" width="16.44140625" bestFit="1" customWidth="1"/>
    <col min="10" max="10" width="19.109375" bestFit="1" customWidth="1"/>
  </cols>
  <sheetData>
    <row r="1" spans="1:10" ht="14.4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6.2" thickBot="1">
      <c r="A2" s="36">
        <v>1</v>
      </c>
      <c r="B2" s="28" t="s">
        <v>94</v>
      </c>
      <c r="C2" s="28" t="s">
        <v>90</v>
      </c>
      <c r="D2" s="39">
        <v>724</v>
      </c>
      <c r="E2" s="39">
        <v>550</v>
      </c>
      <c r="F2" s="79">
        <v>5</v>
      </c>
      <c r="G2" s="42">
        <v>5.0000000000000001E-3</v>
      </c>
      <c r="H2" s="28" t="s">
        <v>95</v>
      </c>
      <c r="I2" s="40">
        <v>0.05</v>
      </c>
      <c r="J2" s="41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 LIU</dc:creator>
  <cp:lastModifiedBy>SHA LIU</cp:lastModifiedBy>
  <cp:lastPrinted>2023-02-17T09:15:30Z</cp:lastPrinted>
  <dcterms:created xsi:type="dcterms:W3CDTF">2018-11-27T08:44:44Z</dcterms:created>
  <dcterms:modified xsi:type="dcterms:W3CDTF">2024-12-28T14:21:09Z</dcterms:modified>
</cp:coreProperties>
</file>