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775"/>
  </bookViews>
  <sheets>
    <sheet name="光伏发电" sheetId="8" r:id="rId1"/>
    <sheet name="25年发电量" sheetId="5" r:id="rId2"/>
    <sheet name="投资收益" sheetId="6" r:id="rId3"/>
    <sheet name="节能减排" sheetId="7" r:id="rId4"/>
    <sheet name="组件详表" sheetId="10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<sst xmlns="http://schemas.openxmlformats.org/spreadsheetml/2006/main" count="116" uniqueCount="95">
  <si>
    <t>光伏组件发电项目产能预估报告书</t>
  </si>
  <si>
    <t>报告编号</t>
  </si>
  <si>
    <t>报告日期</t>
  </si>
  <si>
    <t>场地信息</t>
  </si>
  <si>
    <t>地点</t>
  </si>
  <si>
    <t>呼和浩特</t>
  </si>
  <si>
    <t>经纬度</t>
  </si>
  <si>
    <t>北纬40°48′ 东经111°41′</t>
  </si>
  <si>
    <t>水平面总辐照量</t>
  </si>
  <si>
    <t>1510.35kWh/㎡.a)</t>
  </si>
  <si>
    <t>光伏系统信息</t>
  </si>
  <si>
    <t>组件类型</t>
  </si>
  <si>
    <t>单晶硅</t>
  </si>
  <si>
    <t>峰值功率</t>
  </si>
  <si>
    <t>260Wp</t>
  </si>
  <si>
    <t>组件数量</t>
  </si>
  <si>
    <t>总装机量</t>
  </si>
  <si>
    <t>组件安装方式</t>
  </si>
  <si>
    <t>固定集成</t>
  </si>
  <si>
    <t>方向角度</t>
  </si>
  <si>
    <t>方位角89.7°(南偏东)倾角30°</t>
  </si>
  <si>
    <t>逆变器效率</t>
  </si>
  <si>
    <t>逆变器功率</t>
  </si>
  <si>
    <t>6.75kW</t>
  </si>
  <si>
    <t>线路损耗效率</t>
  </si>
  <si>
    <t>材料表面污染效率</t>
  </si>
  <si>
    <t>修正系数</t>
  </si>
  <si>
    <t>系统效率PR</t>
  </si>
  <si>
    <t>首年光伏发电产量</t>
  </si>
  <si>
    <t>月</t>
  </si>
  <si>
    <t>太阳能总辐照量kWh/㎡</t>
  </si>
  <si>
    <t>交流发电量MWh</t>
  </si>
  <si>
    <t>占全年百分比%</t>
  </si>
  <si>
    <t xml:space="preserve"> 1月</t>
  </si>
  <si>
    <t xml:space="preserve"> 2月</t>
  </si>
  <si>
    <t xml:space="preserve"> 3月</t>
  </si>
  <si>
    <t xml:space="preserve"> 4月</t>
  </si>
  <si>
    <t xml:space="preserve"> 5月</t>
  </si>
  <si>
    <t xml:space="preserve"> 6月</t>
  </si>
  <si>
    <t xml:space="preserve"> 7月</t>
  </si>
  <si>
    <t xml:space="preserve"> 8月</t>
  </si>
  <si>
    <t xml:space="preserve"> 9月</t>
  </si>
  <si>
    <t>10月</t>
  </si>
  <si>
    <t>11月</t>
  </si>
  <si>
    <t>12月</t>
  </si>
  <si>
    <t>全年</t>
  </si>
  <si>
    <t>年总发电量</t>
  </si>
  <si>
    <t>计算依据</t>
  </si>
  <si>
    <t>参照标准《光伏发电站设计规范》GB 50797-2012</t>
  </si>
  <si>
    <t>说明</t>
  </si>
  <si>
    <t>太阳能总辐照量为光伏阵列面总辐照量，总发电量、系统效率为首年值</t>
  </si>
  <si>
    <t>总装机量(kW)</t>
  </si>
  <si>
    <t>首年发电量（MWh）</t>
  </si>
  <si>
    <t>电价（元/度）</t>
  </si>
  <si>
    <t>年</t>
  </si>
  <si>
    <t>组件衰减率（%）</t>
  </si>
  <si>
    <t>年发电量（MWh）</t>
  </si>
  <si>
    <t>发电利用小时数（h）</t>
  </si>
  <si>
    <t>总计</t>
  </si>
  <si>
    <t>总装机量（kW）</t>
  </si>
  <si>
    <t>每瓦成本（元）</t>
  </si>
  <si>
    <t>组件占总投资比例(%)</t>
  </si>
  <si>
    <t>总投资（元）</t>
  </si>
  <si>
    <t>收益（元）</t>
  </si>
  <si>
    <t>收益平衡（万元）</t>
  </si>
  <si>
    <t>-</t>
  </si>
  <si>
    <t>25年总计</t>
  </si>
  <si>
    <t>参数</t>
  </si>
  <si>
    <t>转换系数</t>
  </si>
  <si>
    <t>单位</t>
  </si>
  <si>
    <t>年均值</t>
  </si>
  <si>
    <t>25年</t>
  </si>
  <si>
    <t>单位2</t>
  </si>
  <si>
    <t>发电量</t>
  </si>
  <si>
    <t>MWh</t>
  </si>
  <si>
    <t>标准煤</t>
  </si>
  <si>
    <t>kg/kWh</t>
  </si>
  <si>
    <t>吨</t>
  </si>
  <si>
    <t>电力烟尘</t>
  </si>
  <si>
    <t>CO2</t>
  </si>
  <si>
    <t>SO2</t>
  </si>
  <si>
    <r>
      <t>NO</t>
    </r>
    <r>
      <rPr>
        <sz val="9"/>
        <rFont val="微软雅黑"/>
        <family val="2"/>
        <charset val="134"/>
      </rPr>
      <t>X</t>
    </r>
  </si>
  <si>
    <t>注：转换系数来源《中国电力行业年度发展报告2022》</t>
  </si>
  <si>
    <t>序号</t>
  </si>
  <si>
    <t>尺寸mm</t>
  </si>
  <si>
    <t>类型</t>
  </si>
  <si>
    <t>数量</t>
  </si>
  <si>
    <t>峰值功率Wp</t>
  </si>
  <si>
    <t>每瓦成本元</t>
  </si>
  <si>
    <t>温度系数</t>
  </si>
  <si>
    <t>标准工作温度</t>
  </si>
  <si>
    <t>首年衰减</t>
  </si>
  <si>
    <t>其它年衰减</t>
  </si>
  <si>
    <t>1650×992</t>
  </si>
  <si>
    <t>25℃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</si>
</sst>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###"/>
    <numFmt numFmtId="177" formatCode="0.0%"/>
    <numFmt numFmtId="178" formatCode="&quot;第&quot;0&quot;年&quot;"/>
    <numFmt numFmtId="179" formatCode="0\ &quot;MWh&quot;"/>
    <numFmt numFmtId="180" formatCode="0&quot;万元&quot;"/>
    <numFmt numFmtId="181" formatCode="0&quot;kW&quot;"/>
    <numFmt numFmtId="182" formatCode="0.0"/>
    <numFmt numFmtId="183" formatCode="0.0\ &quot;MWh&quot;"/>
  </numFmts>
  <fonts count="46">
    <font>
      <sz val="10"/>
      <name val="Arial"/>
      <family val="2"/>
      <charset val="0"/>
    </font>
    <font>
      <sz val="11"/>
      <name val="黑体"/>
      <family val="3"/>
      <charset val="134"/>
    </font>
    <font>
      <sz val="10.5"/>
      <color rgb="FF000000"/>
      <name val="微软雅黑"/>
      <family val="2"/>
      <charset val="134"/>
    </font>
    <font>
      <sz val="12"/>
      <color theme="0"/>
      <name val="微软雅黑"/>
      <family val="2"/>
      <charset val="134"/>
    </font>
    <font>
      <sz val="12"/>
      <name val="微软雅黑"/>
      <family val="2"/>
      <charset val="134"/>
    </font>
    <font>
      <sz val="12"/>
      <color theme="1" tint="0.249977111117893"/>
      <name val="微软雅黑"/>
      <family val="2"/>
      <charset val="134"/>
    </font>
    <font>
      <b/>
      <sz val="12"/>
      <name val="微软雅黑"/>
      <family val="2"/>
      <charset val="134"/>
    </font>
    <font>
      <sz val="10"/>
      <name val="宋体"/>
      <charset val="134"/>
    </font>
    <font>
      <sz val="12"/>
      <name val="黑体"/>
      <family val="3"/>
      <charset val="134"/>
    </font>
    <font>
      <b/>
      <sz val="12"/>
      <color theme="0"/>
      <name val="黑体"/>
      <family val="3"/>
      <charset val="134"/>
    </font>
    <font>
      <b/>
      <sz val="12"/>
      <name val="黑体"/>
      <family val="3"/>
      <charset val="134"/>
    </font>
    <font>
      <b/>
      <sz val="14"/>
      <color theme="0"/>
      <name val="MiSans Heavy"/>
      <charset val="134"/>
    </font>
    <font>
      <b/>
      <sz val="12"/>
      <color theme="0"/>
      <name val="微软雅黑"/>
      <family val="2"/>
      <charset val="134"/>
    </font>
    <font>
      <sz val="12"/>
      <color theme="0"/>
      <name val="黑体"/>
      <family val="3"/>
      <charset val="134"/>
    </font>
    <font>
      <sz val="12"/>
      <name val="Arial"/>
      <family val="2"/>
      <charset val="0"/>
    </font>
    <font>
      <b/>
      <sz val="12"/>
      <color theme="9"/>
      <name val="Arial"/>
      <family val="2"/>
      <charset val="0"/>
    </font>
    <font>
      <b/>
      <sz val="12"/>
      <name val="Arial"/>
      <family val="2"/>
      <charset val="0"/>
    </font>
    <font>
      <sz val="10"/>
      <name val="黑体"/>
      <family val="3"/>
      <charset val="134"/>
    </font>
    <font>
      <b/>
      <sz val="14"/>
      <color theme="0"/>
      <name val="黑体"/>
      <family val="3"/>
      <charset val="134"/>
    </font>
    <font>
      <b/>
      <sz val="11"/>
      <name val="黑体"/>
      <family val="3"/>
      <charset val="134"/>
    </font>
    <font>
      <b/>
      <sz val="11"/>
      <color theme="0"/>
      <name val="黑体"/>
      <family val="3"/>
      <charset val="134"/>
    </font>
    <font>
      <b/>
      <sz val="11"/>
      <color theme="1"/>
      <name val="黑体"/>
      <family val="3"/>
      <charset val="134"/>
    </font>
    <font>
      <b/>
      <sz val="11"/>
      <color rgb="FF00B0F0"/>
      <name val="黑体"/>
      <family val="3"/>
      <charset val="134"/>
    </font>
    <font>
      <b/>
      <sz val="11"/>
      <color theme="9"/>
      <name val="黑体"/>
      <family val="3"/>
      <charset val="134"/>
    </font>
    <font>
      <b/>
      <sz val="16"/>
      <color theme="0"/>
      <name val="MiSans Heavy"/>
      <charset val="134"/>
    </font>
    <font>
      <sz val="11"/>
      <color theme="0" tint="-0.249977111117893"/>
      <name val="黑体"/>
      <family val="3"/>
      <charset val="134"/>
    </font>
    <font>
      <u/>
      <sz val="10"/>
      <color theme="10"/>
      <name val="Arial"/>
      <family val="2"/>
      <charset val="0"/>
    </font>
    <font>
      <u/>
      <sz val="10"/>
      <color theme="11"/>
      <name val="Arial"/>
      <family val="2"/>
      <charset val="0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微软雅黑"/>
      <family val="2"/>
      <charset val="134"/>
    </font>
  </fonts>
  <fills count="38">
    <fill>
      <patternFill patternType="none"/>
    </fill>
    <fill>
      <patternFill patternType="gray125"/>
    </fill>
    <fill>
      <patternFill patternType="solid">
        <fgColor rgb="FFF57C00"/>
        <bgColor indexed="64"/>
      </patternFill>
    </fill>
    <fill>
      <patternFill patternType="solid">
        <fgColor rgb="FFFFE0B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65100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0">
    <border>
      <left/>
      <right/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NumberForma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0" fillId="7" borderId="31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32" applyNumberFormat="0" applyFill="0" applyAlignment="0" applyProtection="0">
      <alignment vertical="center"/>
    </xf>
    <xf numFmtId="0" fontId="32" fillId="0" borderId="33" applyNumberFormat="0" applyFill="0" applyAlignment="0" applyProtection="0">
      <alignment vertical="center"/>
    </xf>
    <xf numFmtId="0" fontId="33" fillId="0" borderId="34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8" borderId="35" applyNumberFormat="0" applyAlignment="0" applyProtection="0">
      <alignment vertical="center"/>
    </xf>
    <xf numFmtId="0" fontId="35" fillId="9" borderId="36" applyNumberFormat="0" applyAlignment="0" applyProtection="0">
      <alignment vertical="center"/>
    </xf>
    <xf numFmtId="0" fontId="36" fillId="9" borderId="35" applyNumberFormat="0" applyAlignment="0" applyProtection="0">
      <alignment vertical="center"/>
    </xf>
    <xf numFmtId="0" fontId="37" fillId="10" borderId="37" applyNumberFormat="0" applyAlignment="0" applyProtection="0">
      <alignment vertical="center"/>
    </xf>
    <xf numFmtId="0" fontId="38" fillId="0" borderId="38" applyNumberFormat="0" applyFill="0" applyAlignment="0" applyProtection="0">
      <alignment vertical="center"/>
    </xf>
    <xf numFmtId="0" fontId="39" fillId="0" borderId="39" applyNumberFormat="0" applyFill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</cellStyleXfs>
  <cellXfs count="101">
    <xf numFmtId="0" fontId="0" fillId="0" borderId="0" xfId="0" applyAlignment="1">
      <alignment vertical="center"/>
    </xf>
    <xf numFmtId="0" fontId="1" fillId="0" borderId="1" xfId="0" applyFont="1" applyFill="1" applyBorder="1" applyAlignment="1" applyProtection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2" fontId="1" fillId="0" borderId="3" xfId="0" applyNumberFormat="1" applyFont="1" applyFill="1" applyBorder="1" applyAlignment="1" applyProtection="1">
      <alignment horizontal="center" vertical="center"/>
    </xf>
    <xf numFmtId="1" fontId="1" fillId="0" borderId="3" xfId="0" applyNumberFormat="1" applyFont="1" applyFill="1" applyBorder="1" applyAlignment="1" applyProtection="1">
      <alignment horizontal="center" vertical="center"/>
    </xf>
    <xf numFmtId="176" fontId="1" fillId="0" borderId="3" xfId="0" applyNumberFormat="1" applyFont="1" applyFill="1" applyBorder="1" applyAlignment="1" applyProtection="1">
      <alignment horizontal="center" vertical="center"/>
    </xf>
    <xf numFmtId="10" fontId="1" fillId="0" borderId="3" xfId="0" applyNumberFormat="1" applyFont="1" applyFill="1" applyBorder="1" applyAlignment="1" applyProtection="1">
      <alignment horizontal="center" vertical="center"/>
    </xf>
    <xf numFmtId="0" fontId="1" fillId="0" borderId="4" xfId="0" applyFont="1" applyFill="1" applyBorder="1" applyAlignment="1" applyProtection="1">
      <alignment horizontal="center" vertical="center"/>
    </xf>
    <xf numFmtId="177" fontId="1" fillId="0" borderId="3" xfId="0" applyNumberFormat="1" applyFont="1" applyFill="1" applyBorder="1" applyAlignment="1" applyProtection="1">
      <alignment horizontal="center" vertical="center"/>
    </xf>
    <xf numFmtId="177" fontId="1" fillId="0" borderId="5" xfId="0" applyNumberFormat="1" applyFont="1" applyFill="1" applyBorder="1" applyAlignment="1" applyProtection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2" fontId="6" fillId="0" borderId="0" xfId="0" applyNumberFormat="1" applyFont="1" applyAlignment="1">
      <alignment horizontal="center"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3" borderId="8" xfId="0" applyFont="1" applyFill="1" applyBorder="1" applyAlignment="1">
      <alignment horizontal="center" vertical="center"/>
    </xf>
    <xf numFmtId="176" fontId="8" fillId="0" borderId="7" xfId="0" applyNumberFormat="1" applyFont="1" applyBorder="1" applyAlignment="1">
      <alignment horizontal="center" vertical="center"/>
    </xf>
    <xf numFmtId="0" fontId="8" fillId="0" borderId="7" xfId="0" applyNumberFormat="1" applyFont="1" applyBorder="1" applyAlignment="1">
      <alignment horizontal="center" vertical="center"/>
    </xf>
    <xf numFmtId="0" fontId="9" fillId="2" borderId="0" xfId="0" applyFont="1" applyFill="1" applyAlignment="1">
      <alignment horizontal="center" vertical="center" wrapText="1"/>
    </xf>
    <xf numFmtId="178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1" fontId="10" fillId="0" borderId="0" xfId="0" applyNumberFormat="1" applyFont="1" applyAlignment="1">
      <alignment horizontal="center" vertical="center"/>
    </xf>
    <xf numFmtId="2" fontId="8" fillId="0" borderId="0" xfId="0" applyNumberFormat="1" applyFont="1" applyAlignment="1">
      <alignment horizontal="center" vertical="center"/>
    </xf>
    <xf numFmtId="1" fontId="8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4" borderId="0" xfId="0" applyFont="1" applyFill="1" applyAlignment="1">
      <alignment horizontal="center" vertical="center"/>
    </xf>
    <xf numFmtId="179" fontId="11" fillId="5" borderId="0" xfId="0" applyNumberFormat="1" applyFont="1" applyFill="1" applyAlignment="1">
      <alignment horizontal="center" vertical="center"/>
    </xf>
    <xf numFmtId="180" fontId="11" fillId="5" borderId="0" xfId="0" applyNumberFormat="1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176" fontId="8" fillId="4" borderId="7" xfId="0" applyNumberFormat="1" applyFont="1" applyFill="1" applyBorder="1" applyAlignment="1">
      <alignment horizontal="center" vertical="center"/>
    </xf>
    <xf numFmtId="1" fontId="12" fillId="5" borderId="7" xfId="0" applyNumberFormat="1" applyFont="1" applyFill="1" applyBorder="1" applyAlignment="1">
      <alignment horizontal="center" vertical="center"/>
    </xf>
    <xf numFmtId="0" fontId="10" fillId="3" borderId="6" xfId="0" applyFont="1" applyFill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3" borderId="8" xfId="0" applyFont="1" applyFill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0" fontId="10" fillId="4" borderId="7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2" fontId="10" fillId="0" borderId="0" xfId="0" applyNumberFormat="1" applyFont="1" applyAlignment="1">
      <alignment horizontal="center" vertical="center"/>
    </xf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18" fillId="2" borderId="0" xfId="0" applyFont="1" applyFill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Fill="1" applyBorder="1" applyAlignment="1" applyProtection="1"/>
    <xf numFmtId="31" fontId="1" fillId="0" borderId="0" xfId="0" applyNumberFormat="1" applyFont="1" applyAlignment="1">
      <alignment horizontal="center" vertical="center"/>
    </xf>
    <xf numFmtId="0" fontId="19" fillId="3" borderId="9" xfId="0" applyFont="1" applyFill="1" applyBorder="1" applyAlignment="1" applyProtection="1">
      <alignment horizontal="center"/>
    </xf>
    <xf numFmtId="0" fontId="19" fillId="3" borderId="10" xfId="0" applyFont="1" applyFill="1" applyBorder="1" applyAlignment="1" applyProtection="1">
      <alignment horizontal="center"/>
    </xf>
    <xf numFmtId="0" fontId="19" fillId="3" borderId="11" xfId="0" applyFont="1" applyFill="1" applyBorder="1" applyAlignment="1" applyProtection="1">
      <alignment horizontal="center"/>
    </xf>
    <xf numFmtId="0" fontId="1" fillId="3" borderId="12" xfId="0" applyFont="1" applyFill="1" applyBorder="1" applyAlignment="1" applyProtection="1">
      <alignment horizontal="center" vertical="center"/>
    </xf>
    <xf numFmtId="0" fontId="1" fillId="0" borderId="3" xfId="0" applyFont="1" applyFill="1" applyBorder="1" applyAlignment="1" applyProtection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3" borderId="14" xfId="0" applyFont="1" applyFill="1" applyBorder="1" applyAlignment="1">
      <alignment horizontal="center" vertical="center"/>
    </xf>
    <xf numFmtId="0" fontId="1" fillId="6" borderId="15" xfId="0" applyFont="1" applyFill="1" applyBorder="1" applyAlignment="1">
      <alignment horizontal="center" vertical="center"/>
    </xf>
    <xf numFmtId="0" fontId="1" fillId="6" borderId="16" xfId="0" applyFont="1" applyFill="1" applyBorder="1" applyAlignment="1">
      <alignment horizontal="center" vertical="center"/>
    </xf>
    <xf numFmtId="0" fontId="1" fillId="6" borderId="17" xfId="0" applyFont="1" applyFill="1" applyBorder="1" applyAlignment="1">
      <alignment horizontal="center" vertical="center"/>
    </xf>
    <xf numFmtId="0" fontId="14" fillId="0" borderId="0" xfId="0" applyFont="1" applyFill="1" applyBorder="1" applyAlignment="1" applyProtection="1"/>
    <xf numFmtId="0" fontId="19" fillId="3" borderId="18" xfId="0" applyFont="1" applyFill="1" applyBorder="1" applyAlignment="1" applyProtection="1">
      <alignment horizontal="center"/>
    </xf>
    <xf numFmtId="0" fontId="19" fillId="3" borderId="19" xfId="0" applyFont="1" applyFill="1" applyBorder="1" applyAlignment="1" applyProtection="1">
      <alignment horizontal="center"/>
    </xf>
    <xf numFmtId="0" fontId="19" fillId="3" borderId="20" xfId="0" applyFont="1" applyFill="1" applyBorder="1" applyAlignment="1" applyProtection="1">
      <alignment horizontal="center"/>
    </xf>
    <xf numFmtId="0" fontId="1" fillId="3" borderId="21" xfId="0" applyFont="1" applyFill="1" applyBorder="1" applyAlignment="1" applyProtection="1">
      <alignment horizontal="center" vertical="center"/>
    </xf>
    <xf numFmtId="0" fontId="1" fillId="0" borderId="22" xfId="0" applyFont="1" applyFill="1" applyBorder="1" applyAlignment="1" applyProtection="1">
      <alignment horizontal="center" vertical="center"/>
    </xf>
    <xf numFmtId="0" fontId="1" fillId="3" borderId="22" xfId="0" applyFont="1" applyFill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181" fontId="1" fillId="0" borderId="13" xfId="0" applyNumberFormat="1" applyFont="1" applyBorder="1" applyAlignment="1">
      <alignment horizontal="center" vertical="center"/>
    </xf>
    <xf numFmtId="0" fontId="1" fillId="3" borderId="12" xfId="0" applyFont="1" applyFill="1" applyBorder="1" applyAlignment="1">
      <alignment horizontal="center" vertical="center"/>
    </xf>
    <xf numFmtId="9" fontId="1" fillId="0" borderId="3" xfId="0" applyNumberFormat="1" applyFont="1" applyFill="1" applyBorder="1" applyAlignment="1" applyProtection="1">
      <alignment horizontal="center" vertical="center"/>
    </xf>
    <xf numFmtId="9" fontId="1" fillId="0" borderId="13" xfId="0" applyNumberFormat="1" applyFont="1" applyFill="1" applyBorder="1" applyAlignment="1" applyProtection="1">
      <alignment horizontal="center" vertical="center"/>
    </xf>
    <xf numFmtId="0" fontId="1" fillId="3" borderId="14" xfId="0" applyFont="1" applyFill="1" applyBorder="1" applyAlignment="1" applyProtection="1">
      <alignment horizontal="center" vertical="center"/>
    </xf>
    <xf numFmtId="9" fontId="1" fillId="0" borderId="24" xfId="0" applyNumberFormat="1" applyFont="1" applyFill="1" applyBorder="1" applyAlignment="1" applyProtection="1">
      <alignment horizontal="center" vertical="center"/>
    </xf>
    <xf numFmtId="0" fontId="1" fillId="3" borderId="24" xfId="0" applyFont="1" applyFill="1" applyBorder="1" applyAlignment="1">
      <alignment horizontal="center" vertical="center"/>
    </xf>
    <xf numFmtId="177" fontId="20" fillId="5" borderId="25" xfId="0" applyNumberFormat="1" applyFont="1" applyFill="1" applyBorder="1" applyAlignment="1">
      <alignment horizontal="center" vertical="center"/>
    </xf>
    <xf numFmtId="0" fontId="1" fillId="3" borderId="22" xfId="0" applyFont="1" applyFill="1" applyBorder="1" applyAlignment="1" applyProtection="1">
      <alignment horizontal="center" vertical="center"/>
    </xf>
    <xf numFmtId="0" fontId="1" fillId="3" borderId="23" xfId="0" applyFont="1" applyFill="1" applyBorder="1" applyAlignment="1" applyProtection="1">
      <alignment horizontal="center" vertical="center"/>
    </xf>
    <xf numFmtId="182" fontId="1" fillId="0" borderId="13" xfId="0" applyNumberFormat="1" applyFont="1" applyFill="1" applyBorder="1" applyAlignment="1" applyProtection="1">
      <alignment horizontal="center" vertical="center"/>
    </xf>
    <xf numFmtId="0" fontId="1" fillId="6" borderId="3" xfId="0" applyFont="1" applyFill="1" applyBorder="1" applyAlignment="1" applyProtection="1">
      <alignment horizontal="center" vertical="center"/>
    </xf>
    <xf numFmtId="2" fontId="1" fillId="6" borderId="3" xfId="0" applyNumberFormat="1" applyFont="1" applyFill="1" applyBorder="1" applyAlignment="1" applyProtection="1">
      <alignment horizontal="center" vertical="center"/>
    </xf>
    <xf numFmtId="182" fontId="1" fillId="6" borderId="13" xfId="0" applyNumberFormat="1" applyFont="1" applyFill="1" applyBorder="1" applyAlignment="1" applyProtection="1">
      <alignment horizontal="center" vertical="center"/>
    </xf>
    <xf numFmtId="0" fontId="21" fillId="3" borderId="12" xfId="0" applyFont="1" applyFill="1" applyBorder="1" applyAlignment="1" applyProtection="1">
      <alignment horizontal="center" vertical="center"/>
    </xf>
    <xf numFmtId="0" fontId="22" fillId="0" borderId="3" xfId="0" applyFont="1" applyFill="1" applyBorder="1" applyAlignment="1" applyProtection="1">
      <alignment horizontal="center" vertical="center"/>
    </xf>
    <xf numFmtId="2" fontId="23" fillId="0" borderId="3" xfId="0" applyNumberFormat="1" applyFont="1" applyFill="1" applyBorder="1" applyAlignment="1" applyProtection="1">
      <alignment horizontal="center" vertical="center"/>
    </xf>
    <xf numFmtId="49" fontId="23" fillId="0" borderId="13" xfId="0" applyNumberFormat="1" applyFont="1" applyFill="1" applyBorder="1" applyAlignment="1" applyProtection="1">
      <alignment horizontal="center" vertical="center"/>
    </xf>
    <xf numFmtId="0" fontId="21" fillId="3" borderId="14" xfId="0" applyFont="1" applyFill="1" applyBorder="1" applyAlignment="1" applyProtection="1">
      <alignment horizontal="center" vertical="center"/>
    </xf>
    <xf numFmtId="183" fontId="24" fillId="5" borderId="15" xfId="0" applyNumberFormat="1" applyFont="1" applyFill="1" applyBorder="1" applyAlignment="1" applyProtection="1">
      <alignment horizontal="center" vertical="center"/>
    </xf>
    <xf numFmtId="183" fontId="24" fillId="5" borderId="16" xfId="0" applyNumberFormat="1" applyFont="1" applyFill="1" applyBorder="1" applyAlignment="1" applyProtection="1">
      <alignment horizontal="center" vertical="center"/>
    </xf>
    <xf numFmtId="183" fontId="24" fillId="5" borderId="17" xfId="0" applyNumberFormat="1" applyFont="1" applyFill="1" applyBorder="1" applyAlignment="1" applyProtection="1">
      <alignment horizontal="center" vertical="center"/>
    </xf>
    <xf numFmtId="182" fontId="1" fillId="0" borderId="0" xfId="0" applyNumberFormat="1" applyFont="1" applyAlignment="1">
      <alignment vertical="center"/>
    </xf>
    <xf numFmtId="0" fontId="1" fillId="6" borderId="26" xfId="0" applyFont="1" applyFill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1" fillId="6" borderId="29" xfId="0" applyFont="1" applyFill="1" applyBorder="1" applyAlignment="1">
      <alignment horizontal="center" vertical="center"/>
    </xf>
    <xf numFmtId="0" fontId="25" fillId="0" borderId="29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6">
    <dxf>
      <font>
        <name val="微软雅黑"/>
        <scheme val="none"/>
        <charset val="134"/>
        <family val="32"/>
        <b val="0"/>
        <i val="0"/>
        <strike val="0"/>
        <u val="none"/>
        <sz val="12"/>
        <color auto="1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1"/>
        <i val="0"/>
        <strike val="0"/>
        <u val="none"/>
        <sz val="12"/>
        <color auto="1"/>
      </font>
      <numFmt numFmtId="2" formatCode="0.00"/>
      <alignment horizontal="center" vertical="center"/>
    </dxf>
    <dxf>
      <font>
        <name val="微软雅黑"/>
        <scheme val="none"/>
        <charset val="134"/>
        <family val="32"/>
        <b val="1"/>
        <i val="0"/>
        <strike val="0"/>
        <u val="none"/>
        <sz val="12"/>
        <color auto="1"/>
      </font>
      <numFmt numFmtId="2" formatCode="0.00"/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0.5"/>
        <color rgb="FF000000"/>
      </font>
      <fill>
        <patternFill patternType="none"/>
      </fill>
      <alignment horizontal="center" vertical="center" wrapText="1"/>
      <border>
        <left style="thick">
          <color rgb="FF000000"/>
        </left>
        <right style="medium">
          <color rgb="FF000000"/>
        </right>
        <top/>
        <bottom style="medium">
          <color rgb="FF000000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" formatCode="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" formatCode="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6" formatCode="0.###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0" formatCode="0.00%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7" formatCode="0.0%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7" formatCode="0.0%"/>
      <fill>
        <patternFill patternType="none"/>
      </fill>
      <alignment horizontal="center" vertical="center"/>
      <border>
        <left style="thin">
          <color auto="1"/>
        </left>
        <right/>
        <top style="thin">
          <color auto="1"/>
        </top>
        <bottom style="thin">
          <color auto="1"/>
        </bottom>
        <diagonal/>
      </border>
    </dxf>
  </dxfs>
  <tableStyles count="0" defaultTableStyle="TableStyleMedium2" defaultPivotStyle="PivotStyleLight16"/>
  <colors>
    <mruColors>
      <color rgb="00BFBFBF"/>
      <color rgb="0000B0F0"/>
      <color rgb="00F79646"/>
      <color rgb="00E65100"/>
      <color rgb="00F57C00"/>
      <color rgb="00404040"/>
      <color rgb="00F2F2F2"/>
      <color rgb="00FFFFFF"/>
      <color rgb="00FFE0B2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>
                    <a:alpha val="100000"/>
                  </a:srgbClr>
                </a:solidFill>
                <a:latin typeface="Calibri" panose="020F0502020204030204" pitchFamily="2" charset="0"/>
                <a:ea typeface="Calibri" panose="020F0502020204030204" pitchFamily="2" charset="0"/>
                <a:cs typeface="Calibri" panose="020F0502020204030204" pitchFamily="2" charset="0"/>
              </a:defRPr>
            </a:pP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太阳能总辐照量（</a:t>
            </a:r>
            <a:r>
              <a:rPr lang="en-US" altLang="zh-CN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KWh/㎡</a:t>
            </a: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>
        <c:manualLayout>
          <c:xMode val="edge"/>
          <c:yMode val="edge"/>
          <c:x val="0.263566815697963"/>
          <c:y val="0.0380952380952381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26332638913409"/>
          <c:y val="0.184724075095709"/>
          <c:w val="0.855475845410628"/>
          <c:h val="0.67501085265105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光伏发电!$B$17</c:f>
              <c:strCache>
                <c:ptCount val="1"/>
                <c:pt idx="0">
                  <c:v>太阳能总辐照量kWh/㎡</c:v>
                </c:pt>
              </c:strCache>
            </c:strRef>
          </c:tx>
          <c:spPr>
            <a:solidFill>
              <a:srgbClr val="FFD600"/>
            </a:solidFill>
          </c:spPr>
          <c:invertIfNegative val="0"/>
          <c:dLbls>
            <c:delete val="1"/>
          </c:dLbls>
          <c:cat>
            <c:strRef>
              <c:f>光伏发电!$A$18:$A$29</c:f>
              <c:strCache>
                <c:ptCount val="12"/>
                <c:pt idx="0">
                  <c:v> 1月</c:v>
                </c:pt>
                <c:pt idx="1">
                  <c:v> 2月</c:v>
                </c:pt>
                <c:pt idx="2">
                  <c:v> 3月</c:v>
                </c:pt>
                <c:pt idx="3">
                  <c:v> 4月</c:v>
                </c:pt>
                <c:pt idx="4">
                  <c:v> 5月</c:v>
                </c:pt>
                <c:pt idx="5">
                  <c:v> 6月</c:v>
                </c:pt>
                <c:pt idx="6">
                  <c:v> 7月</c:v>
                </c:pt>
                <c:pt idx="7">
                  <c:v> 8月</c:v>
                </c:pt>
                <c:pt idx="8">
                  <c:v> 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光伏发电!$B$18:$B$29</c:f>
              <c:numCache>
                <c:formatCode>General</c:formatCode>
                <c:ptCount val="12"/>
                <c:pt idx="0">
                  <c:v>74.6</c:v>
                </c:pt>
                <c:pt idx="1">
                  <c:v>92.3</c:v>
                </c:pt>
                <c:pt idx="2">
                  <c:v>137.1</c:v>
                </c:pt>
                <c:pt idx="3">
                  <c:v>155.9</c:v>
                </c:pt>
                <c:pt idx="4">
                  <c:v>177.5</c:v>
                </c:pt>
                <c:pt idx="5">
                  <c:v>173.7</c:v>
                </c:pt>
                <c:pt idx="6">
                  <c:v>151.3</c:v>
                </c:pt>
                <c:pt idx="7">
                  <c:v>159.4</c:v>
                </c:pt>
                <c:pt idx="8">
                  <c:v>140.5</c:v>
                </c:pt>
                <c:pt idx="9">
                  <c:v>116.4</c:v>
                </c:pt>
                <c:pt idx="10">
                  <c:v>76.2</c:v>
                </c:pt>
                <c:pt idx="11">
                  <c:v>63.8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0"/>
        <c:axId val="850203578"/>
        <c:axId val="383376388"/>
      </c:barChart>
      <c:catAx>
        <c:axId val="850203578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383376388"/>
        <c:crosses val="autoZero"/>
        <c:auto val="1"/>
        <c:lblAlgn val="ctr"/>
        <c:lblOffset val="100"/>
        <c:noMultiLvlLbl val="0"/>
      </c:catAx>
      <c:valAx>
        <c:axId val="38337638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850203578"/>
        <c:crosses val="autoZero"/>
        <c:crossBetween val="between"/>
      </c:valAx>
    </c:plotArea>
    <c:plotVisOnly val="1"/>
    <c:dispBlanksAs val="gap"/>
    <c:showDLblsOverMax val="0"/>
  </c:chart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>
                    <a:alpha val="100000"/>
                  </a:srgbClr>
                </a:solidFill>
                <a:latin typeface="Calibri" panose="020F0502020204030204" pitchFamily="2" charset="0"/>
                <a:ea typeface="Calibri" panose="020F0502020204030204" pitchFamily="2" charset="0"/>
                <a:cs typeface="Calibri" panose="020F0502020204030204" pitchFamily="2" charset="0"/>
              </a:defRPr>
            </a:pP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首年发电量（</a:t>
            </a:r>
            <a:r>
              <a:rPr lang="en-US" altLang="zh-CN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MWh</a:t>
            </a: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>
        <c:manualLayout>
          <c:xMode val="edge"/>
          <c:yMode val="edge"/>
          <c:x val="0.312003968253968"/>
          <c:y val="0.0535565932670327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2800899887514"/>
          <c:y val="0.235860642071435"/>
          <c:w val="0.851290932383452"/>
          <c:h val="0.61406276198773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光伏发电!$C$17</c:f>
              <c:strCache>
                <c:ptCount val="1"/>
                <c:pt idx="0">
                  <c:v>交流发电量MWh</c:v>
                </c:pt>
              </c:strCache>
            </c:strRef>
          </c:tx>
          <c:spPr>
            <a:solidFill>
              <a:srgbClr val="FF9146"/>
            </a:solidFill>
          </c:spPr>
          <c:invertIfNegative val="0"/>
          <c:dLbls>
            <c:delete val="1"/>
          </c:dLbls>
          <c:cat>
            <c:strRef>
              <c:f>光伏发电!$A$18:$A$29</c:f>
              <c:strCache>
                <c:ptCount val="12"/>
                <c:pt idx="0">
                  <c:v> 1月</c:v>
                </c:pt>
                <c:pt idx="1">
                  <c:v> 2月</c:v>
                </c:pt>
                <c:pt idx="2">
                  <c:v> 3月</c:v>
                </c:pt>
                <c:pt idx="3">
                  <c:v> 4月</c:v>
                </c:pt>
                <c:pt idx="4">
                  <c:v> 5月</c:v>
                </c:pt>
                <c:pt idx="5">
                  <c:v> 6月</c:v>
                </c:pt>
                <c:pt idx="6">
                  <c:v> 7月</c:v>
                </c:pt>
                <c:pt idx="7">
                  <c:v> 8月</c:v>
                </c:pt>
                <c:pt idx="8">
                  <c:v> 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光伏发电!$C$18:$C$29</c:f>
              <c:numCache>
                <c:formatCode>0.00</c:formatCode>
                <c:ptCount val="12"/>
                <c:pt idx="0">
                  <c:v>6.28555</c:v>
                </c:pt>
                <c:pt idx="1">
                  <c:v>7.68059</c:v>
                </c:pt>
                <c:pt idx="2">
                  <c:v>11.1516</c:v>
                </c:pt>
                <c:pt idx="3">
                  <c:v>12.0622</c:v>
                </c:pt>
                <c:pt idx="4">
                  <c:v>13.1489</c:v>
                </c:pt>
                <c:pt idx="5">
                  <c:v>12.4578</c:v>
                </c:pt>
                <c:pt idx="6">
                  <c:v>10.8191</c:v>
                </c:pt>
                <c:pt idx="7">
                  <c:v>11.5104</c:v>
                </c:pt>
                <c:pt idx="8">
                  <c:v>10.401</c:v>
                </c:pt>
                <c:pt idx="9">
                  <c:v>9.03675</c:v>
                </c:pt>
                <c:pt idx="10">
                  <c:v>6.23959</c:v>
                </c:pt>
                <c:pt idx="11">
                  <c:v>5.34367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0"/>
        <c:axId val="219976523"/>
        <c:axId val="676877066"/>
      </c:barChart>
      <c:catAx>
        <c:axId val="219976523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676877066"/>
        <c:crosses val="autoZero"/>
        <c:auto val="0"/>
        <c:lblAlgn val="ctr"/>
        <c:lblOffset val="100"/>
        <c:tickLblSkip val="1"/>
        <c:noMultiLvlLbl val="0"/>
      </c:catAx>
      <c:valAx>
        <c:axId val="676877066"/>
        <c:scaling>
          <c:orientation val="minMax"/>
        </c:scaling>
        <c:delete val="0"/>
        <c:axPos val="l"/>
        <c:majorGridlines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219976523"/>
        <c:crosses val="autoZero"/>
        <c:crossBetween val="between"/>
      </c:valAx>
    </c:plotArea>
    <c:plotVisOnly val="1"/>
    <c:dispBlanksAs val="gap"/>
    <c:showDLblsOverMax val="0"/>
  </c:chart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zh-CN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25</a:t>
            </a:r>
            <a:r>
              <a:rPr lang="zh-CN" altLang="en-US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年发电量（</a:t>
            </a:r>
            <a:r>
              <a:rPr lang="en-US" altLang="zh-CN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MWh</a:t>
            </a:r>
            <a:r>
              <a:rPr lang="zh-CN" altLang="en-US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'25年发电量'!$D$4</c:f>
              <c:strCache>
                <c:ptCount val="1"/>
                <c:pt idx="0">
                  <c:v>年发电量（MWh）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2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Lbls>
            <c:delete val="1"/>
          </c:dLbls>
          <c:val>
            <c:numRef>
              <c:f>'25年发电量'!$D$5:$D$29</c:f>
              <c:numCache>
                <c:formatCode>0.00</c:formatCode>
                <c:ptCount val="25"/>
                <c:pt idx="0">
                  <c:v>116.137047376405</c:v>
                </c:pt>
                <c:pt idx="1">
                  <c:v>110.330195007585</c:v>
                </c:pt>
                <c:pt idx="2">
                  <c:v>109.557883642531</c:v>
                </c:pt>
                <c:pt idx="3">
                  <c:v>108.790978457034</c:v>
                </c:pt>
                <c:pt idx="4">
                  <c:v>108.029441607835</c:v>
                </c:pt>
                <c:pt idx="5">
                  <c:v>107.27323551658</c:v>
                </c:pt>
                <c:pt idx="6">
                  <c:v>106.522322867964</c:v>
                </c:pt>
                <c:pt idx="7">
                  <c:v>105.776666607888</c:v>
                </c:pt>
                <c:pt idx="8">
                  <c:v>105.036229941633</c:v>
                </c:pt>
                <c:pt idx="9">
                  <c:v>104.300976332041</c:v>
                </c:pt>
                <c:pt idx="10">
                  <c:v>103.570869497717</c:v>
                </c:pt>
                <c:pt idx="11">
                  <c:v>102.845873411233</c:v>
                </c:pt>
                <c:pt idx="12">
                  <c:v>102.125952297354</c:v>
                </c:pt>
                <c:pt idx="13">
                  <c:v>101.411070631273</c:v>
                </c:pt>
                <c:pt idx="14">
                  <c:v>100.701193136854</c:v>
                </c:pt>
                <c:pt idx="15">
                  <c:v>99.9962847848958</c:v>
                </c:pt>
                <c:pt idx="16">
                  <c:v>99.2963107914018</c:v>
                </c:pt>
                <c:pt idx="17">
                  <c:v>98.6012366158619</c:v>
                </c:pt>
                <c:pt idx="18">
                  <c:v>97.9110279595508</c:v>
                </c:pt>
                <c:pt idx="19">
                  <c:v>97.225650763834</c:v>
                </c:pt>
                <c:pt idx="20">
                  <c:v>96.5450712084871</c:v>
                </c:pt>
                <c:pt idx="21">
                  <c:v>95.8692557100278</c:v>
                </c:pt>
                <c:pt idx="22">
                  <c:v>95.1981709200574</c:v>
                </c:pt>
                <c:pt idx="23">
                  <c:v>94.5317837236171</c:v>
                </c:pt>
                <c:pt idx="24">
                  <c:v>93.8700612375518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53951465"/>
        <c:axId val="615996648"/>
      </c:barChart>
      <c:catAx>
        <c:axId val="853951465"/>
        <c:scaling>
          <c:orientation val="minMax"/>
        </c:scaling>
        <c:delete val="0"/>
        <c:axPos val="b"/>
        <c:numFmt formatCode="0\ &quot;年&quot;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615996648"/>
        <c:crosses val="autoZero"/>
        <c:auto val="1"/>
        <c:lblAlgn val="ctr"/>
        <c:lblOffset val="100"/>
        <c:noMultiLvlLbl val="0"/>
      </c:catAx>
      <c:valAx>
        <c:axId val="6159966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ln w="3175" cap="flat" cmpd="sng" algn="ctr">
            <a:noFill/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85395146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CN" altLang="en-US" b="1">
                <a:solidFill>
                  <a:sysClr val="windowText" lastClr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</a:rPr>
              <a:t>收益平衡（万元）</a:t>
            </a:r>
            <a:endParaRPr lang="zh-CN" altLang="en-US" sz="1400" b="1" i="0" u="none" strike="noStrike" baseline="0">
              <a:solidFill>
                <a:sysClr val="windowText" lastClr="000000"/>
              </a:solidFill>
              <a:latin typeface="微软雅黑" panose="020B0503020204020204" pitchFamily="34" charset="-122"/>
              <a:ea typeface="微软雅黑" panose="020B0503020204020204" pitchFamily="34" charset="-122"/>
              <a:cs typeface="微软雅黑" panose="020B0503020204020204" pitchFamily="34" charset="-122"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投资收益!$F$4</c:f>
              <c:strCache>
                <c:ptCount val="1"/>
                <c:pt idx="0">
                  <c:v>收益平衡（万元）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2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Lbls>
            <c:delete val="1"/>
          </c:dLbls>
          <c:val>
            <c:numRef>
              <c:f>投资收益!$F$6:$F$30</c:f>
              <c:numCache>
                <c:formatCode>General</c:formatCode>
                <c:ptCount val="25"/>
                <c:pt idx="0">
                  <c:v>-101.49</c:v>
                </c:pt>
                <c:pt idx="1">
                  <c:v>-90.46</c:v>
                </c:pt>
                <c:pt idx="2">
                  <c:v>-79.5</c:v>
                </c:pt>
                <c:pt idx="3">
                  <c:v>-68.62</c:v>
                </c:pt>
                <c:pt idx="4">
                  <c:v>-57.82</c:v>
                </c:pt>
                <c:pt idx="5">
                  <c:v>-47.09</c:v>
                </c:pt>
                <c:pt idx="6">
                  <c:v>-36.44</c:v>
                </c:pt>
                <c:pt idx="7">
                  <c:v>-25.86</c:v>
                </c:pt>
                <c:pt idx="8">
                  <c:v>-15.36</c:v>
                </c:pt>
                <c:pt idx="9">
                  <c:v>-4.93</c:v>
                </c:pt>
                <c:pt idx="10">
                  <c:v>5.43</c:v>
                </c:pt>
                <c:pt idx="11">
                  <c:v>15.71</c:v>
                </c:pt>
                <c:pt idx="12">
                  <c:v>25.92</c:v>
                </c:pt>
                <c:pt idx="13">
                  <c:v>36.06</c:v>
                </c:pt>
                <c:pt idx="14">
                  <c:v>46.13</c:v>
                </c:pt>
                <c:pt idx="15">
                  <c:v>56.13</c:v>
                </c:pt>
                <c:pt idx="16">
                  <c:v>66.06</c:v>
                </c:pt>
                <c:pt idx="17">
                  <c:v>75.92</c:v>
                </c:pt>
                <c:pt idx="18">
                  <c:v>85.71</c:v>
                </c:pt>
                <c:pt idx="19">
                  <c:v>95.43</c:v>
                </c:pt>
                <c:pt idx="20">
                  <c:v>105.08</c:v>
                </c:pt>
                <c:pt idx="21">
                  <c:v>114.67</c:v>
                </c:pt>
                <c:pt idx="22">
                  <c:v>124.19</c:v>
                </c:pt>
                <c:pt idx="23">
                  <c:v>133.64</c:v>
                </c:pt>
                <c:pt idx="24">
                  <c:v>143.03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17975077"/>
        <c:axId val="20029351"/>
      </c:barChart>
      <c:catAx>
        <c:axId val="617975077"/>
        <c:scaling>
          <c:orientation val="minMax"/>
        </c:scaling>
        <c:delete val="0"/>
        <c:axPos val="b"/>
        <c:numFmt formatCode="0\ &quot;年&quot;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20029351"/>
        <c:crosses val="autoZero"/>
        <c:auto val="1"/>
        <c:lblAlgn val="ctr"/>
        <c:lblOffset val="100"/>
        <c:noMultiLvlLbl val="0"/>
      </c:catAx>
      <c:valAx>
        <c:axId val="200293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3175" cap="flat" cmpd="sng" algn="ctr">
            <a:noFill/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61797507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33</xdr:row>
      <xdr:rowOff>76200</xdr:rowOff>
    </xdr:from>
    <xdr:to>
      <xdr:col>3</xdr:col>
      <xdr:colOff>2114550</xdr:colOff>
      <xdr:row>56</xdr:row>
      <xdr:rowOff>95250</xdr:rowOff>
    </xdr:to>
    <xdr:graphicFrame>
      <xdr:nvGraphicFramePr>
        <xdr:cNvPr id="135439" name="图表 2"/>
        <xdr:cNvGraphicFramePr/>
      </xdr:nvGraphicFramePr>
      <xdr:xfrm>
        <a:off x="0" y="6381750"/>
        <a:ext cx="6391275" cy="40005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57</xdr:row>
      <xdr:rowOff>66675</xdr:rowOff>
    </xdr:from>
    <xdr:to>
      <xdr:col>3</xdr:col>
      <xdr:colOff>2123440</xdr:colOff>
      <xdr:row>81</xdr:row>
      <xdr:rowOff>19050</xdr:rowOff>
    </xdr:to>
    <xdr:graphicFrame>
      <xdr:nvGraphicFramePr>
        <xdr:cNvPr id="135440" name="图表 3"/>
        <xdr:cNvGraphicFramePr/>
      </xdr:nvGraphicFramePr>
      <xdr:xfrm>
        <a:off x="0" y="10515600"/>
        <a:ext cx="6400165" cy="38385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5</xdr:col>
      <xdr:colOff>295275</xdr:colOff>
      <xdr:row>3</xdr:row>
      <xdr:rowOff>47625</xdr:rowOff>
    </xdr:from>
    <xdr:to>
      <xdr:col>18</xdr:col>
      <xdr:colOff>276225</xdr:colOff>
      <xdr:row>28</xdr:row>
      <xdr:rowOff>190500</xdr:rowOff>
    </xdr:to>
    <xdr:graphicFrame>
      <xdr:nvGraphicFramePr>
        <xdr:cNvPr id="39069" name="Chart 1"/>
        <xdr:cNvGraphicFramePr/>
      </xdr:nvGraphicFramePr>
      <xdr:xfrm>
        <a:off x="7267575" y="695325"/>
        <a:ext cx="9172575" cy="652462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7</xdr:col>
      <xdr:colOff>46990</xdr:colOff>
      <xdr:row>5</xdr:row>
      <xdr:rowOff>10160</xdr:rowOff>
    </xdr:from>
    <xdr:to>
      <xdr:col>16</xdr:col>
      <xdr:colOff>57150</xdr:colOff>
      <xdr:row>28</xdr:row>
      <xdr:rowOff>238125</xdr:rowOff>
    </xdr:to>
    <xdr:graphicFrame>
      <xdr:nvGraphicFramePr>
        <xdr:cNvPr id="51357" name="Chart 1"/>
        <xdr:cNvGraphicFramePr/>
      </xdr:nvGraphicFramePr>
      <xdr:xfrm>
        <a:off x="8200390" y="1532255"/>
        <a:ext cx="8430260" cy="60991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id="5" name="Table5" displayName="Table5" ref="B4:E30" totalsRowShown="0">
  <tableColumns count="4">
    <tableColumn id="1" name="年"/>
    <tableColumn id="2" name="组件衰减率（%）"/>
    <tableColumn id="3" name="年发电量（MWh）"/>
    <tableColumn id="4" name="发电利用小时数（h）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6" name="Table6" displayName="Table6" ref="B4:G31" totalsRowShown="0">
  <tableColumns count="6">
    <tableColumn id="1" name="年"/>
    <tableColumn id="2" name="组件衰减率（%）"/>
    <tableColumn id="3" name="年发电量（MWh）"/>
    <tableColumn id="4" name="收益（元）"/>
    <tableColumn id="5" name="收益平衡（万元）"/>
    <tableColumn id="6" name="发电利用小时数（h）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id="1" name="Table1" displayName="Table1" ref="B2:G8" totalsRowShown="0">
  <tableColumns count="6">
    <tableColumn id="1" name="参数" dataDxfId="0"/>
    <tableColumn id="2" name="转换系数" dataDxfId="1"/>
    <tableColumn id="3" name="单位" dataDxfId="2"/>
    <tableColumn id="4" name="年均值" dataDxfId="3">
      <calculatedColumnFormula>ROUND(F3/25,3)</calculatedColumnFormula>
    </tableColumn>
    <tableColumn id="5" name="25年" dataDxfId="4">
      <calculatedColumnFormula>'25年发电量'!D30</calculatedColumnFormula>
    </tableColumn>
    <tableColumn id="6" name="单位2" dataDxfId="5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id="52" name="Table54" displayName="Table54" ref="A1:J2" totalsRowShown="0">
  <autoFilter xmlns:etc="http://www.wps.cn/officeDocument/2017/etCustomData" ref="A1:J2" etc:filterBottomFollowUsedRange="0"/>
  <tableColumns count="10">
    <tableColumn id="1" name="序号" dataDxfId="6"/>
    <tableColumn id="2" name="尺寸mm" dataDxfId="7"/>
    <tableColumn id="3" name="类型" dataDxfId="8"/>
    <tableColumn id="4" name="数量" dataDxfId="9"/>
    <tableColumn id="5" name="峰值功率Wp" dataDxfId="10"/>
    <tableColumn id="6" name="每瓦成本元" dataDxfId="11"/>
    <tableColumn id="7" name="温度系数" dataDxfId="12"/>
    <tableColumn id="8" name="标准工作温度" dataDxfId="13"/>
    <tableColumn id="9" name="首年衰减" dataDxfId="14"/>
    <tableColumn id="10" name="其它年衰减" dataDxfId="15"/>
  </tableColumns>
  <tableStyleInfo name="TableStyleMedium21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 tint="0.399975585192419"/>
    <outlinePr summaryBelow="0" summaryRight="0"/>
  </sheetPr>
  <dimension ref="A1:E84"/>
  <sheetViews>
    <sheetView showGridLines="0" tabSelected="1" zoomScaleSheetLayoutView="60" topLeftCell="A10" workbookViewId="0">
      <selection activeCell="A84" sqref="$A84:$XFD84"/>
    </sheetView>
  </sheetViews>
  <sheetFormatPr defaultColWidth="9.14285714285714" defaultRowHeight="12.75" outlineLevelCol="4"/>
  <cols>
    <col min="1" max="1" width="17.1428571428571" style="46" customWidth="1"/>
    <col min="2" max="2" width="24.4285714285714" style="46" customWidth="1"/>
    <col min="3" max="3" width="22.5714285714286" style="46" customWidth="1"/>
    <col min="4" max="4" width="32.2857142857143" style="46" customWidth="1"/>
  </cols>
  <sheetData>
    <row r="1" ht="35.25" customHeight="1" spans="1:4">
      <c r="A1" s="47" t="s">
        <v>0</v>
      </c>
      <c r="B1" s="47"/>
      <c r="C1" s="47"/>
      <c r="D1" s="47"/>
    </row>
    <row r="2" s="43" customFormat="1" ht="15" spans="1:4">
      <c r="A2" s="48" t="s">
        <v>1</v>
      </c>
      <c r="B2" s="48"/>
      <c r="C2" s="49" t="s">
        <v>2</v>
      </c>
      <c r="D2" s="50">
        <v>45655</v>
      </c>
    </row>
    <row r="3" ht="5.25" customHeight="1" spans="1:4">
      <c r="A3" s="49"/>
      <c r="B3" s="48"/>
      <c r="C3" s="48"/>
      <c r="D3" s="48"/>
    </row>
    <row r="4" s="43" customFormat="1" ht="15" spans="1:4">
      <c r="A4" s="51" t="s">
        <v>3</v>
      </c>
      <c r="B4" s="52"/>
      <c r="C4" s="52"/>
      <c r="D4" s="53"/>
    </row>
    <row r="5" s="43" customFormat="1" ht="15" spans="1:4">
      <c r="A5" s="54" t="s">
        <v>4</v>
      </c>
      <c r="B5" s="55" t="s">
        <v>5</v>
      </c>
      <c r="C5" s="56" t="s">
        <v>6</v>
      </c>
      <c r="D5" s="57" t="s">
        <v>7</v>
      </c>
    </row>
    <row r="6" s="43" customFormat="1" ht="15.75" spans="1:5">
      <c r="A6" s="58" t="s">
        <v>8</v>
      </c>
      <c r="B6" s="59" t="s">
        <v>9</v>
      </c>
      <c r="C6" s="60"/>
      <c r="D6" s="61"/>
      <c r="E6" s="62"/>
    </row>
    <row r="7" s="43" customFormat="1" ht="6.75" customHeight="1" spans="1:4">
      <c r="A7" s="49"/>
      <c r="B7" s="49"/>
      <c r="C7" s="48"/>
      <c r="D7" s="48"/>
    </row>
    <row r="8" s="43" customFormat="1" ht="15.75" spans="1:4">
      <c r="A8" s="63" t="s">
        <v>10</v>
      </c>
      <c r="B8" s="64"/>
      <c r="C8" s="64"/>
      <c r="D8" s="65"/>
    </row>
    <row r="9" s="43" customFormat="1" ht="15" spans="1:4">
      <c r="A9" s="66" t="s">
        <v>11</v>
      </c>
      <c r="B9" s="67" t="s">
        <v>12</v>
      </c>
      <c r="C9" s="68" t="s">
        <v>13</v>
      </c>
      <c r="D9" s="69" t="s">
        <v>14</v>
      </c>
    </row>
    <row r="10" s="43" customFormat="1" ht="15" spans="1:4">
      <c r="A10" s="54" t="s">
        <v>15</v>
      </c>
      <c r="B10" s="55">
        <v>348</v>
      </c>
      <c r="C10" s="70" t="s">
        <v>16</v>
      </c>
      <c r="D10" s="71">
        <v>90.48</v>
      </c>
    </row>
    <row r="11" s="43" customFormat="1" ht="15" spans="1:4">
      <c r="A11" s="72" t="s">
        <v>17</v>
      </c>
      <c r="B11" s="73" t="s">
        <v>18</v>
      </c>
      <c r="C11" s="70" t="s">
        <v>19</v>
      </c>
      <c r="D11" s="57" t="s">
        <v>20</v>
      </c>
    </row>
    <row r="12" s="43" customFormat="1" ht="15" spans="1:4">
      <c r="A12" s="54" t="s">
        <v>21</v>
      </c>
      <c r="B12" s="73">
        <v>0.96</v>
      </c>
      <c r="C12" s="70" t="s">
        <v>22</v>
      </c>
      <c r="D12" s="57" t="s">
        <v>23</v>
      </c>
    </row>
    <row r="13" s="43" customFormat="1" ht="15" spans="1:4">
      <c r="A13" s="54" t="s">
        <v>24</v>
      </c>
      <c r="B13" s="73">
        <v>0.01</v>
      </c>
      <c r="C13" s="70" t="s">
        <v>25</v>
      </c>
      <c r="D13" s="74">
        <v>0.01</v>
      </c>
    </row>
    <row r="14" s="43" customFormat="1" ht="15.75" spans="1:4">
      <c r="A14" s="75" t="s">
        <v>26</v>
      </c>
      <c r="B14" s="76">
        <v>0.01</v>
      </c>
      <c r="C14" s="77" t="s">
        <v>27</v>
      </c>
      <c r="D14" s="78">
        <v>0.845168</v>
      </c>
    </row>
    <row r="15" s="43" customFormat="1" ht="6" customHeight="1" spans="1:4">
      <c r="A15" s="48"/>
      <c r="B15" s="48"/>
      <c r="C15" s="48"/>
      <c r="D15" s="48"/>
    </row>
    <row r="16" s="43" customFormat="1" ht="15.75" spans="1:4">
      <c r="A16" s="63" t="s">
        <v>28</v>
      </c>
      <c r="B16" s="64"/>
      <c r="C16" s="64"/>
      <c r="D16" s="65"/>
    </row>
    <row r="17" s="43" customFormat="1" ht="15" spans="1:4">
      <c r="A17" s="66" t="s">
        <v>29</v>
      </c>
      <c r="B17" s="79" t="s">
        <v>30</v>
      </c>
      <c r="C17" s="79" t="s">
        <v>31</v>
      </c>
      <c r="D17" s="80" t="s">
        <v>32</v>
      </c>
    </row>
    <row r="18" s="43" customFormat="1" ht="15" spans="1:4">
      <c r="A18" s="54" t="s">
        <v>33</v>
      </c>
      <c r="B18" s="55">
        <v>74.6</v>
      </c>
      <c r="C18" s="3">
        <v>6.28555</v>
      </c>
      <c r="D18" s="81">
        <v>5.4</v>
      </c>
    </row>
    <row r="19" s="43" customFormat="1" ht="15" spans="1:4">
      <c r="A19" s="54" t="s">
        <v>34</v>
      </c>
      <c r="B19" s="82">
        <v>92.3</v>
      </c>
      <c r="C19" s="83">
        <v>7.68059</v>
      </c>
      <c r="D19" s="84">
        <v>6.6</v>
      </c>
    </row>
    <row r="20" s="43" customFormat="1" ht="15" spans="1:4">
      <c r="A20" s="54" t="s">
        <v>35</v>
      </c>
      <c r="B20" s="55">
        <v>137.1</v>
      </c>
      <c r="C20" s="3">
        <v>11.1516</v>
      </c>
      <c r="D20" s="81">
        <v>9.6</v>
      </c>
    </row>
    <row r="21" s="43" customFormat="1" ht="15" spans="1:4">
      <c r="A21" s="54" t="s">
        <v>36</v>
      </c>
      <c r="B21" s="82">
        <v>155.9</v>
      </c>
      <c r="C21" s="83">
        <v>12.0622</v>
      </c>
      <c r="D21" s="84">
        <v>10.4</v>
      </c>
    </row>
    <row r="22" s="43" customFormat="1" ht="15" spans="1:4">
      <c r="A22" s="54" t="s">
        <v>37</v>
      </c>
      <c r="B22" s="55">
        <v>177.5</v>
      </c>
      <c r="C22" s="3">
        <v>13.1489</v>
      </c>
      <c r="D22" s="81">
        <v>11.3</v>
      </c>
    </row>
    <row r="23" s="43" customFormat="1" ht="15" spans="1:4">
      <c r="A23" s="54" t="s">
        <v>38</v>
      </c>
      <c r="B23" s="82">
        <v>173.7</v>
      </c>
      <c r="C23" s="83">
        <v>12.4578</v>
      </c>
      <c r="D23" s="84">
        <v>10.7</v>
      </c>
    </row>
    <row r="24" s="43" customFormat="1" ht="15" spans="1:4">
      <c r="A24" s="54" t="s">
        <v>39</v>
      </c>
      <c r="B24" s="55">
        <v>151.3</v>
      </c>
      <c r="C24" s="3">
        <v>10.8191</v>
      </c>
      <c r="D24" s="81">
        <v>9.3</v>
      </c>
    </row>
    <row r="25" s="43" customFormat="1" ht="15" spans="1:4">
      <c r="A25" s="54" t="s">
        <v>40</v>
      </c>
      <c r="B25" s="82">
        <v>159.4</v>
      </c>
      <c r="C25" s="83">
        <v>11.5104</v>
      </c>
      <c r="D25" s="84">
        <v>9.9</v>
      </c>
    </row>
    <row r="26" s="43" customFormat="1" ht="15" spans="1:4">
      <c r="A26" s="54" t="s">
        <v>41</v>
      </c>
      <c r="B26" s="55">
        <v>140.5</v>
      </c>
      <c r="C26" s="3">
        <v>10.401</v>
      </c>
      <c r="D26" s="81">
        <v>9</v>
      </c>
    </row>
    <row r="27" s="43" customFormat="1" ht="15" spans="1:4">
      <c r="A27" s="54" t="s">
        <v>42</v>
      </c>
      <c r="B27" s="82">
        <v>116.4</v>
      </c>
      <c r="C27" s="83">
        <v>9.03675</v>
      </c>
      <c r="D27" s="84">
        <v>7.8</v>
      </c>
    </row>
    <row r="28" s="43" customFormat="1" ht="15" spans="1:4">
      <c r="A28" s="54" t="s">
        <v>43</v>
      </c>
      <c r="B28" s="55">
        <v>76.2</v>
      </c>
      <c r="C28" s="3">
        <v>6.23959</v>
      </c>
      <c r="D28" s="81">
        <v>5.4</v>
      </c>
    </row>
    <row r="29" s="43" customFormat="1" ht="15" spans="1:4">
      <c r="A29" s="54" t="s">
        <v>44</v>
      </c>
      <c r="B29" s="82">
        <v>63.8</v>
      </c>
      <c r="C29" s="83">
        <v>5.34367</v>
      </c>
      <c r="D29" s="84">
        <v>4.6</v>
      </c>
    </row>
    <row r="30" s="44" customFormat="1" ht="15.75" spans="1:4">
      <c r="A30" s="85" t="s">
        <v>45</v>
      </c>
      <c r="B30" s="86">
        <v>1518.7</v>
      </c>
      <c r="C30" s="87">
        <v>116.137</v>
      </c>
      <c r="D30" s="88">
        <v>100</v>
      </c>
    </row>
    <row r="31" s="45" customFormat="1" ht="22.5" customHeight="1" spans="1:4">
      <c r="A31" s="89" t="s">
        <v>46</v>
      </c>
      <c r="B31" s="90">
        <v>116.1</v>
      </c>
      <c r="C31" s="91"/>
      <c r="D31" s="92"/>
    </row>
    <row r="32" ht="13.5" spans="1:4">
      <c r="A32" s="48"/>
      <c r="B32" s="48"/>
      <c r="C32" s="93"/>
      <c r="D32" s="48"/>
    </row>
    <row r="33" ht="13.5" spans="1:4">
      <c r="A33" s="48"/>
      <c r="B33" s="49"/>
      <c r="C33" s="48"/>
      <c r="D33" s="48"/>
    </row>
    <row r="34" ht="13.5" spans="1:4">
      <c r="A34" s="48"/>
      <c r="B34" s="48"/>
      <c r="C34" s="48"/>
      <c r="D34" s="48"/>
    </row>
    <row r="35" ht="13.5" spans="1:4">
      <c r="A35" s="49"/>
      <c r="B35" s="49"/>
      <c r="C35" s="49"/>
      <c r="D35" s="48"/>
    </row>
    <row r="36" ht="13.5" spans="1:4">
      <c r="A36" s="49"/>
      <c r="B36" s="49"/>
      <c r="C36" s="49"/>
      <c r="D36" s="48"/>
    </row>
    <row r="37" ht="13.5" spans="1:4">
      <c r="A37" s="49"/>
      <c r="B37" s="49"/>
      <c r="C37" s="49"/>
      <c r="D37" s="48"/>
    </row>
    <row r="38" ht="13.5" spans="1:4">
      <c r="A38" s="49"/>
      <c r="B38" s="49"/>
      <c r="C38" s="49"/>
      <c r="D38" s="48"/>
    </row>
    <row r="39" ht="13.5" spans="1:4">
      <c r="A39" s="49"/>
      <c r="B39" s="49"/>
      <c r="C39" s="49"/>
      <c r="D39" s="48"/>
    </row>
    <row r="40" ht="13.5" spans="1:4">
      <c r="A40" s="48"/>
      <c r="B40" s="48"/>
      <c r="C40" s="48"/>
      <c r="D40" s="48"/>
    </row>
    <row r="41" ht="13.5" spans="1:4">
      <c r="A41" s="48"/>
      <c r="B41" s="48"/>
      <c r="C41" s="48"/>
      <c r="D41" s="48"/>
    </row>
    <row r="42" ht="13.5" spans="1:4">
      <c r="A42" s="49"/>
      <c r="B42" s="49"/>
      <c r="C42" s="48"/>
      <c r="D42" s="48"/>
    </row>
    <row r="43" ht="13.5" spans="1:4">
      <c r="A43" s="49"/>
      <c r="B43" s="49"/>
      <c r="C43" s="48"/>
      <c r="D43" s="48"/>
    </row>
    <row r="44" ht="13.5" spans="1:4">
      <c r="A44" s="48"/>
      <c r="B44" s="48"/>
      <c r="C44" s="48"/>
      <c r="D44" s="48"/>
    </row>
    <row r="45" ht="13.5" spans="1:4">
      <c r="A45" s="48"/>
      <c r="B45" s="48"/>
      <c r="C45" s="48"/>
      <c r="D45" s="48"/>
    </row>
    <row r="46" ht="13.5" spans="1:4">
      <c r="A46" s="48"/>
      <c r="B46" s="48"/>
      <c r="C46" s="48"/>
      <c r="D46" s="48"/>
    </row>
    <row r="47" ht="13.5" spans="1:4">
      <c r="A47" s="48"/>
      <c r="B47" s="48"/>
      <c r="C47" s="48"/>
      <c r="D47" s="48"/>
    </row>
    <row r="48" ht="13.5" spans="1:4">
      <c r="A48" s="48"/>
      <c r="B48" s="48"/>
      <c r="C48" s="48"/>
      <c r="D48" s="48"/>
    </row>
    <row r="49" ht="13.5" spans="1:4">
      <c r="A49" s="48"/>
      <c r="B49" s="48"/>
      <c r="C49" s="48"/>
      <c r="D49" s="48"/>
    </row>
    <row r="50" ht="13.5" spans="1:4">
      <c r="A50" s="48"/>
      <c r="B50" s="48"/>
      <c r="C50" s="48"/>
      <c r="D50" s="48"/>
    </row>
    <row r="51" ht="13.5" spans="1:4">
      <c r="A51" s="48"/>
      <c r="B51" s="48"/>
      <c r="C51" s="48"/>
      <c r="D51" s="48"/>
    </row>
    <row r="52" ht="13.5" spans="1:4">
      <c r="A52" s="48"/>
      <c r="B52" s="48"/>
      <c r="C52" s="48"/>
      <c r="D52" s="48"/>
    </row>
    <row r="53" s="43" customFormat="1" ht="15"/>
    <row r="54" s="43" customFormat="1" ht="15"/>
    <row r="55" ht="13.5" customHeight="1"/>
    <row r="56" ht="13.5" spans="1:4">
      <c r="A56" s="48"/>
      <c r="B56" s="48"/>
      <c r="C56" s="48"/>
      <c r="D56" s="48"/>
    </row>
    <row r="83" ht="13.5" spans="1:4">
      <c r="A83" s="94" t="s">
        <v>47</v>
      </c>
      <c r="B83" s="95" t="s">
        <v>48</v>
      </c>
      <c r="C83" s="95"/>
      <c r="D83" s="96"/>
    </row>
    <row r="84" ht="13.5" spans="1:4">
      <c r="A84" s="97" t="s">
        <v>49</v>
      </c>
      <c r="B84" s="98" t="s">
        <v>50</v>
      </c>
      <c r="C84" s="99"/>
      <c r="D84" s="100"/>
    </row>
  </sheetData>
  <mergeCells count="8">
    <mergeCell ref="A1:D1"/>
    <mergeCell ref="A4:D4"/>
    <mergeCell ref="B6:D6"/>
    <mergeCell ref="A8:D8"/>
    <mergeCell ref="A16:D16"/>
    <mergeCell ref="B31:D31"/>
    <mergeCell ref="B83:D83"/>
    <mergeCell ref="B84:D84"/>
  </mergeCells>
  <printOptions horizontalCentered="1"/>
  <pageMargins left="0.3" right="0.3" top="0.61" bottom="0.37" header="0.1" footer="0.1"/>
  <pageSetup paperSize="9" pageOrder="overThenDown" orientation="portrait" useFirstPageNumber="1" horizontalDpi="300" verticalDpi="300"/>
  <headerFooter alignWithMargins="0">
    <oddHeader>&amp;C&amp;P</oddHeader>
    <oddFooter>&amp;C&amp;F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CC"/>
  </sheetPr>
  <dimension ref="B1:G40"/>
  <sheetViews>
    <sheetView showGridLines="0" zoomScaleSheetLayoutView="60" workbookViewId="0">
      <selection activeCell="E2" sqref="E2"/>
    </sheetView>
  </sheetViews>
  <sheetFormatPr defaultColWidth="9.14285714285714" defaultRowHeight="12.75" outlineLevelCol="6"/>
  <cols>
    <col min="1" max="1" width="3.28571428571429" customWidth="1"/>
    <col min="2" max="2" width="20.4285714285714" style="17" customWidth="1"/>
    <col min="3" max="3" width="25.5714285714286" style="17" customWidth="1"/>
    <col min="4" max="4" width="26.5714285714286" style="17" customWidth="1"/>
    <col min="5" max="5" width="28.7142857142857" style="17" customWidth="1"/>
    <col min="6" max="6" width="18" customWidth="1"/>
    <col min="7" max="7" width="19.2857142857143" customWidth="1"/>
  </cols>
  <sheetData>
    <row r="1" ht="13.5"/>
    <row r="2" ht="24.75" customHeight="1" spans="2:7">
      <c r="B2" s="36" t="s">
        <v>51</v>
      </c>
      <c r="C2" s="37">
        <f>光伏发电!D10</f>
        <v>90.48</v>
      </c>
      <c r="D2" s="38" t="s">
        <v>52</v>
      </c>
      <c r="E2" s="39">
        <f>光伏发电!C30</f>
        <v>116.137</v>
      </c>
      <c r="F2" s="38" t="s">
        <v>53</v>
      </c>
      <c r="G2" s="40">
        <v>1</v>
      </c>
    </row>
    <row r="4" ht="20.1" customHeight="1" spans="2:5">
      <c r="B4" s="41" t="s">
        <v>54</v>
      </c>
      <c r="C4" s="41" t="s">
        <v>55</v>
      </c>
      <c r="D4" s="41" t="s">
        <v>56</v>
      </c>
      <c r="E4" s="41" t="s">
        <v>57</v>
      </c>
    </row>
    <row r="5" ht="20.1" customHeight="1" spans="2:5">
      <c r="B5" s="24">
        <v>1</v>
      </c>
      <c r="C5" s="25">
        <v>5</v>
      </c>
      <c r="D5" s="42">
        <v>116.137047376405</v>
      </c>
      <c r="E5" s="28">
        <f t="shared" ref="E5:E29" si="0">ROUND(D5*1000/$C$2,2)</f>
        <v>1283.57</v>
      </c>
    </row>
    <row r="6" ht="20.1" customHeight="1" spans="2:5">
      <c r="B6" s="24">
        <v>2</v>
      </c>
      <c r="C6" s="25">
        <v>0.7</v>
      </c>
      <c r="D6" s="42">
        <v>110.330195007585</v>
      </c>
      <c r="E6" s="28">
        <f t="shared" si="0"/>
        <v>1219.39</v>
      </c>
    </row>
    <row r="7" ht="20.1" customHeight="1" spans="2:5">
      <c r="B7" s="24">
        <v>3</v>
      </c>
      <c r="C7" s="25">
        <f>$C$6</f>
        <v>0.7</v>
      </c>
      <c r="D7" s="42">
        <v>109.557883642531</v>
      </c>
      <c r="E7" s="28">
        <f t="shared" si="0"/>
        <v>1210.85</v>
      </c>
    </row>
    <row r="8" ht="20.1" customHeight="1" spans="2:5">
      <c r="B8" s="24">
        <v>4</v>
      </c>
      <c r="C8" s="25">
        <f t="shared" ref="C8:C29" si="1">$C$6</f>
        <v>0.7</v>
      </c>
      <c r="D8" s="42">
        <v>108.790978457034</v>
      </c>
      <c r="E8" s="28">
        <f t="shared" si="0"/>
        <v>1202.38</v>
      </c>
    </row>
    <row r="9" ht="20.1" customHeight="1" spans="2:5">
      <c r="B9" s="24">
        <v>5</v>
      </c>
      <c r="C9" s="25">
        <f t="shared" si="1"/>
        <v>0.7</v>
      </c>
      <c r="D9" s="42">
        <v>108.029441607835</v>
      </c>
      <c r="E9" s="28">
        <f t="shared" si="0"/>
        <v>1193.96</v>
      </c>
    </row>
    <row r="10" ht="20.1" customHeight="1" spans="2:5">
      <c r="B10" s="24">
        <v>6</v>
      </c>
      <c r="C10" s="25">
        <f t="shared" si="1"/>
        <v>0.7</v>
      </c>
      <c r="D10" s="42">
        <v>107.27323551658</v>
      </c>
      <c r="E10" s="28">
        <f t="shared" si="0"/>
        <v>1185.6</v>
      </c>
    </row>
    <row r="11" ht="20.1" customHeight="1" spans="2:5">
      <c r="B11" s="24">
        <v>7</v>
      </c>
      <c r="C11" s="25">
        <f t="shared" si="1"/>
        <v>0.7</v>
      </c>
      <c r="D11" s="42">
        <v>106.522322867964</v>
      </c>
      <c r="E11" s="28">
        <f t="shared" si="0"/>
        <v>1177.3</v>
      </c>
    </row>
    <row r="12" ht="20.1" customHeight="1" spans="2:5">
      <c r="B12" s="24">
        <v>8</v>
      </c>
      <c r="C12" s="25">
        <f t="shared" si="1"/>
        <v>0.7</v>
      </c>
      <c r="D12" s="42">
        <v>105.776666607888</v>
      </c>
      <c r="E12" s="28">
        <f t="shared" si="0"/>
        <v>1169.06</v>
      </c>
    </row>
    <row r="13" ht="20.1" customHeight="1" spans="2:5">
      <c r="B13" s="24">
        <v>9</v>
      </c>
      <c r="C13" s="25">
        <f t="shared" si="1"/>
        <v>0.7</v>
      </c>
      <c r="D13" s="42">
        <v>105.036229941633</v>
      </c>
      <c r="E13" s="28">
        <f t="shared" si="0"/>
        <v>1160.88</v>
      </c>
    </row>
    <row r="14" ht="20.1" customHeight="1" spans="2:5">
      <c r="B14" s="24">
        <v>10</v>
      </c>
      <c r="C14" s="25">
        <f t="shared" si="1"/>
        <v>0.7</v>
      </c>
      <c r="D14" s="42">
        <v>104.300976332041</v>
      </c>
      <c r="E14" s="28">
        <f t="shared" si="0"/>
        <v>1152.75</v>
      </c>
    </row>
    <row r="15" ht="20.1" customHeight="1" spans="2:5">
      <c r="B15" s="24">
        <v>11</v>
      </c>
      <c r="C15" s="25">
        <f t="shared" si="1"/>
        <v>0.7</v>
      </c>
      <c r="D15" s="42">
        <v>103.570869497717</v>
      </c>
      <c r="E15" s="28">
        <f t="shared" si="0"/>
        <v>1144.68</v>
      </c>
    </row>
    <row r="16" ht="20.1" customHeight="1" spans="2:5">
      <c r="B16" s="24">
        <v>12</v>
      </c>
      <c r="C16" s="25">
        <f t="shared" si="1"/>
        <v>0.7</v>
      </c>
      <c r="D16" s="42">
        <v>102.845873411233</v>
      </c>
      <c r="E16" s="28">
        <f t="shared" si="0"/>
        <v>1136.67</v>
      </c>
    </row>
    <row r="17" ht="20.1" customHeight="1" spans="2:5">
      <c r="B17" s="24">
        <v>13</v>
      </c>
      <c r="C17" s="25">
        <f t="shared" si="1"/>
        <v>0.7</v>
      </c>
      <c r="D17" s="42">
        <v>102.125952297354</v>
      </c>
      <c r="E17" s="28">
        <f t="shared" si="0"/>
        <v>1128.71</v>
      </c>
    </row>
    <row r="18" ht="20.1" customHeight="1" spans="2:5">
      <c r="B18" s="24">
        <v>14</v>
      </c>
      <c r="C18" s="25">
        <f t="shared" si="1"/>
        <v>0.7</v>
      </c>
      <c r="D18" s="42">
        <v>101.411070631273</v>
      </c>
      <c r="E18" s="28">
        <f t="shared" si="0"/>
        <v>1120.81</v>
      </c>
    </row>
    <row r="19" ht="20.1" customHeight="1" spans="2:5">
      <c r="B19" s="24">
        <v>15</v>
      </c>
      <c r="C19" s="25">
        <f t="shared" si="1"/>
        <v>0.7</v>
      </c>
      <c r="D19" s="42">
        <v>100.701193136854</v>
      </c>
      <c r="E19" s="28">
        <f t="shared" si="0"/>
        <v>1112.97</v>
      </c>
    </row>
    <row r="20" ht="20.1" customHeight="1" spans="2:5">
      <c r="B20" s="24">
        <v>16</v>
      </c>
      <c r="C20" s="25">
        <f t="shared" si="1"/>
        <v>0.7</v>
      </c>
      <c r="D20" s="42">
        <v>99.9962847848958</v>
      </c>
      <c r="E20" s="28">
        <f t="shared" si="0"/>
        <v>1105.18</v>
      </c>
    </row>
    <row r="21" ht="20.1" customHeight="1" spans="2:5">
      <c r="B21" s="24">
        <v>17</v>
      </c>
      <c r="C21" s="25">
        <f t="shared" si="1"/>
        <v>0.7</v>
      </c>
      <c r="D21" s="42">
        <v>99.2963107914018</v>
      </c>
      <c r="E21" s="28">
        <f t="shared" si="0"/>
        <v>1097.44</v>
      </c>
    </row>
    <row r="22" ht="20.1" customHeight="1" spans="2:5">
      <c r="B22" s="24">
        <v>18</v>
      </c>
      <c r="C22" s="25">
        <f t="shared" si="1"/>
        <v>0.7</v>
      </c>
      <c r="D22" s="42">
        <v>98.6012366158619</v>
      </c>
      <c r="E22" s="28">
        <f t="shared" si="0"/>
        <v>1089.76</v>
      </c>
    </row>
    <row r="23" ht="20.1" customHeight="1" spans="2:5">
      <c r="B23" s="24">
        <v>19</v>
      </c>
      <c r="C23" s="25">
        <f t="shared" si="1"/>
        <v>0.7</v>
      </c>
      <c r="D23" s="42">
        <v>97.9110279595508</v>
      </c>
      <c r="E23" s="28">
        <f t="shared" si="0"/>
        <v>1082.13</v>
      </c>
    </row>
    <row r="24" ht="20.1" customHeight="1" spans="2:5">
      <c r="B24" s="24">
        <v>20</v>
      </c>
      <c r="C24" s="25">
        <f t="shared" si="1"/>
        <v>0.7</v>
      </c>
      <c r="D24" s="42">
        <v>97.225650763834</v>
      </c>
      <c r="E24" s="28">
        <f t="shared" si="0"/>
        <v>1074.55</v>
      </c>
    </row>
    <row r="25" ht="20.1" customHeight="1" spans="2:5">
      <c r="B25" s="24">
        <v>21</v>
      </c>
      <c r="C25" s="25">
        <f t="shared" si="1"/>
        <v>0.7</v>
      </c>
      <c r="D25" s="42">
        <v>96.5450712084871</v>
      </c>
      <c r="E25" s="28">
        <f t="shared" si="0"/>
        <v>1067.03</v>
      </c>
    </row>
    <row r="26" ht="20.1" customHeight="1" spans="2:5">
      <c r="B26" s="24">
        <v>22</v>
      </c>
      <c r="C26" s="25">
        <f t="shared" si="1"/>
        <v>0.7</v>
      </c>
      <c r="D26" s="42">
        <v>95.8692557100278</v>
      </c>
      <c r="E26" s="28">
        <f t="shared" si="0"/>
        <v>1059.56</v>
      </c>
    </row>
    <row r="27" ht="20.1" customHeight="1" spans="2:5">
      <c r="B27" s="24">
        <v>23</v>
      </c>
      <c r="C27" s="25">
        <f t="shared" si="1"/>
        <v>0.7</v>
      </c>
      <c r="D27" s="42">
        <v>95.1981709200574</v>
      </c>
      <c r="E27" s="28">
        <f t="shared" si="0"/>
        <v>1052.15</v>
      </c>
    </row>
    <row r="28" ht="20.1" customHeight="1" spans="2:5">
      <c r="B28" s="24">
        <v>24</v>
      </c>
      <c r="C28" s="25">
        <f t="shared" si="1"/>
        <v>0.7</v>
      </c>
      <c r="D28" s="42">
        <v>94.5317837236171</v>
      </c>
      <c r="E28" s="28">
        <f t="shared" si="0"/>
        <v>1044.78</v>
      </c>
    </row>
    <row r="29" ht="20.1" customHeight="1" spans="2:5">
      <c r="B29" s="24">
        <v>25</v>
      </c>
      <c r="C29" s="25">
        <f t="shared" si="1"/>
        <v>0.7</v>
      </c>
      <c r="D29" s="42">
        <v>93.8700612375518</v>
      </c>
      <c r="E29" s="28">
        <f t="shared" si="0"/>
        <v>1037.47</v>
      </c>
    </row>
    <row r="30" ht="20.1" customHeight="1" spans="2:5">
      <c r="B30" s="29" t="s">
        <v>58</v>
      </c>
      <c r="C30" s="29"/>
      <c r="D30" s="26">
        <f>SUM(D5:D29)</f>
        <v>2561.45479004721</v>
      </c>
      <c r="E30" s="29">
        <f>ROUND(D30*1000/$C$2,1)</f>
        <v>28309.6</v>
      </c>
    </row>
    <row r="31" spans="2:2">
      <c r="B31" s="33"/>
    </row>
    <row r="32" spans="2:2">
      <c r="B32" s="33"/>
    </row>
    <row r="33" spans="2:2">
      <c r="B33" s="33"/>
    </row>
    <row r="34" spans="2:2">
      <c r="B34" s="33"/>
    </row>
    <row r="35" spans="2:2">
      <c r="B35" s="33"/>
    </row>
    <row r="36" spans="2:2">
      <c r="B36" s="33"/>
    </row>
    <row r="37" spans="2:2">
      <c r="B37" s="33"/>
    </row>
    <row r="38" spans="2:2">
      <c r="B38" s="33"/>
    </row>
    <row r="39" spans="2:2">
      <c r="B39" s="33"/>
    </row>
    <row r="40" spans="2:2">
      <c r="B40" s="33"/>
    </row>
  </sheetData>
  <pageMargins left="0.7" right="0.7" top="0.75" bottom="0.75" header="0.3" footer="0.3"/>
  <pageSetup paperSize="9" orientation="portrait" horizontalDpi="600" verticalDpi="600"/>
  <headerFooter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 tint="0.399975585192419"/>
  </sheetPr>
  <dimension ref="B1:M41"/>
  <sheetViews>
    <sheetView showGridLines="0" zoomScaleSheetLayoutView="60" workbookViewId="0">
      <selection activeCell="K2" sqref="K2"/>
    </sheetView>
  </sheetViews>
  <sheetFormatPr defaultColWidth="9.14285714285714" defaultRowHeight="12.75"/>
  <cols>
    <col min="1" max="1" width="3.71428571428571" customWidth="1"/>
    <col min="2" max="2" width="17.2857142857143" style="17" customWidth="1"/>
    <col min="3" max="3" width="18.5714285714286" style="17" customWidth="1"/>
    <col min="4" max="4" width="20.7142857142857" style="17" customWidth="1"/>
    <col min="5" max="5" width="19.8571428571429" style="17"/>
    <col min="6" max="6" width="21.5714285714286" style="17" customWidth="1"/>
    <col min="7" max="7" width="20.5714285714286" style="17" customWidth="1"/>
    <col min="8" max="8" width="18.1428571428571" customWidth="1"/>
    <col min="9" max="9" width="14.1428571428571" customWidth="1"/>
    <col min="10" max="10" width="24.4285714285714" customWidth="1"/>
    <col min="11" max="11" width="13" customWidth="1"/>
    <col min="12" max="12" width="14.7142857142857" customWidth="1"/>
    <col min="13" max="13" width="14.4285714285714" customWidth="1"/>
  </cols>
  <sheetData>
    <row r="1" ht="13.5"/>
    <row r="2" s="15" customFormat="1" ht="27.75" customHeight="1" spans="2:13">
      <c r="B2" s="18" t="s">
        <v>59</v>
      </c>
      <c r="C2" s="19">
        <f>'25年发电量'!$C$2</f>
        <v>90.48</v>
      </c>
      <c r="D2" s="20" t="s">
        <v>52</v>
      </c>
      <c r="E2" s="21">
        <f>光伏发电!C30</f>
        <v>116.137</v>
      </c>
      <c r="F2" s="20" t="s">
        <v>53</v>
      </c>
      <c r="G2" s="22">
        <f>'25年发电量'!G2</f>
        <v>1</v>
      </c>
      <c r="H2" s="20" t="s">
        <v>60</v>
      </c>
      <c r="I2" s="34">
        <v>5</v>
      </c>
      <c r="J2" s="20" t="s">
        <v>61</v>
      </c>
      <c r="K2" s="34">
        <v>40</v>
      </c>
      <c r="L2" s="20" t="s">
        <v>62</v>
      </c>
      <c r="M2" s="35">
        <f>$C$2*1000*$I$2*100/$K$2</f>
        <v>1131000</v>
      </c>
    </row>
    <row r="4" s="16" customFormat="1" ht="45.75" customHeight="1" spans="2:7">
      <c r="B4" s="23" t="s">
        <v>54</v>
      </c>
      <c r="C4" s="23" t="s">
        <v>55</v>
      </c>
      <c r="D4" s="23" t="s">
        <v>56</v>
      </c>
      <c r="E4" s="23" t="s">
        <v>63</v>
      </c>
      <c r="F4" s="23" t="s">
        <v>64</v>
      </c>
      <c r="G4" s="23" t="s">
        <v>57</v>
      </c>
    </row>
    <row r="5" ht="20.1" customHeight="1" spans="2:7">
      <c r="B5" s="24" t="s">
        <v>65</v>
      </c>
      <c r="C5" s="25" t="s">
        <v>65</v>
      </c>
      <c r="D5" s="25" t="s">
        <v>65</v>
      </c>
      <c r="E5" s="26" t="s">
        <v>65</v>
      </c>
      <c r="F5" s="25">
        <f>ROUND(-($M$2)/10000,2)</f>
        <v>-113.1</v>
      </c>
      <c r="G5" s="26" t="s">
        <v>65</v>
      </c>
    </row>
    <row r="6" ht="20.1" customHeight="1" spans="2:7">
      <c r="B6" s="24">
        <v>1</v>
      </c>
      <c r="C6" s="25">
        <v>5</v>
      </c>
      <c r="D6" s="27">
        <v>116.137047376405</v>
      </c>
      <c r="E6" s="26">
        <f t="shared" ref="E6:E30" si="0">D6*$G$2*1000</f>
        <v>116137.047376405</v>
      </c>
      <c r="F6" s="25">
        <f>ROUND(E6/10000+F5,2)</f>
        <v>-101.49</v>
      </c>
      <c r="G6" s="28">
        <f t="shared" ref="G6:G30" si="1">ROUND(D6*1000/$C$2,2)</f>
        <v>1283.57</v>
      </c>
    </row>
    <row r="7" ht="20.1" customHeight="1" spans="2:7">
      <c r="B7" s="24">
        <v>2</v>
      </c>
      <c r="C7" s="25">
        <v>0.7</v>
      </c>
      <c r="D7" s="27">
        <v>110.330195007585</v>
      </c>
      <c r="E7" s="26">
        <f t="shared" si="0"/>
        <v>110330.195007585</v>
      </c>
      <c r="F7" s="25">
        <f t="shared" ref="F7:F30" si="2">ROUND(E7/10000+F6,2)</f>
        <v>-90.46</v>
      </c>
      <c r="G7" s="28">
        <f t="shared" si="1"/>
        <v>1219.39</v>
      </c>
    </row>
    <row r="8" ht="20.1" customHeight="1" spans="2:7">
      <c r="B8" s="24">
        <v>3</v>
      </c>
      <c r="C8" s="25">
        <v>0.7</v>
      </c>
      <c r="D8" s="27">
        <v>109.557883642531</v>
      </c>
      <c r="E8" s="26">
        <f t="shared" si="0"/>
        <v>109557.883642531</v>
      </c>
      <c r="F8" s="25">
        <f t="shared" si="2"/>
        <v>-79.5</v>
      </c>
      <c r="G8" s="28">
        <f t="shared" si="1"/>
        <v>1210.85</v>
      </c>
    </row>
    <row r="9" ht="20.1" customHeight="1" spans="2:7">
      <c r="B9" s="24">
        <v>4</v>
      </c>
      <c r="C9" s="25">
        <v>0.7</v>
      </c>
      <c r="D9" s="27">
        <v>108.790978457034</v>
      </c>
      <c r="E9" s="26">
        <f t="shared" si="0"/>
        <v>108790.978457034</v>
      </c>
      <c r="F9" s="25">
        <f t="shared" si="2"/>
        <v>-68.62</v>
      </c>
      <c r="G9" s="28">
        <f t="shared" si="1"/>
        <v>1202.38</v>
      </c>
    </row>
    <row r="10" ht="20.1" customHeight="1" spans="2:7">
      <c r="B10" s="24">
        <v>5</v>
      </c>
      <c r="C10" s="25">
        <v>0.7</v>
      </c>
      <c r="D10" s="27">
        <v>108.029441607835</v>
      </c>
      <c r="E10" s="26">
        <f t="shared" si="0"/>
        <v>108029.441607835</v>
      </c>
      <c r="F10" s="25">
        <f t="shared" si="2"/>
        <v>-57.82</v>
      </c>
      <c r="G10" s="28">
        <f t="shared" si="1"/>
        <v>1193.96</v>
      </c>
    </row>
    <row r="11" ht="20.1" customHeight="1" spans="2:7">
      <c r="B11" s="24">
        <v>6</v>
      </c>
      <c r="C11" s="25">
        <v>0.7</v>
      </c>
      <c r="D11" s="27">
        <v>107.27323551658</v>
      </c>
      <c r="E11" s="26">
        <f t="shared" si="0"/>
        <v>107273.23551658</v>
      </c>
      <c r="F11" s="25">
        <f t="shared" si="2"/>
        <v>-47.09</v>
      </c>
      <c r="G11" s="28">
        <f t="shared" si="1"/>
        <v>1185.6</v>
      </c>
    </row>
    <row r="12" ht="20.1" customHeight="1" spans="2:7">
      <c r="B12" s="24">
        <v>7</v>
      </c>
      <c r="C12" s="25">
        <v>0.7</v>
      </c>
      <c r="D12" s="27">
        <v>106.522322867964</v>
      </c>
      <c r="E12" s="26">
        <f t="shared" si="0"/>
        <v>106522.322867964</v>
      </c>
      <c r="F12" s="25">
        <f t="shared" si="2"/>
        <v>-36.44</v>
      </c>
      <c r="G12" s="28">
        <f t="shared" si="1"/>
        <v>1177.3</v>
      </c>
    </row>
    <row r="13" ht="20.1" customHeight="1" spans="2:7">
      <c r="B13" s="24">
        <v>8</v>
      </c>
      <c r="C13" s="25">
        <v>0.7</v>
      </c>
      <c r="D13" s="27">
        <v>105.776666607888</v>
      </c>
      <c r="E13" s="26">
        <f t="shared" si="0"/>
        <v>105776.666607888</v>
      </c>
      <c r="F13" s="25">
        <f t="shared" si="2"/>
        <v>-25.86</v>
      </c>
      <c r="G13" s="28">
        <f t="shared" si="1"/>
        <v>1169.06</v>
      </c>
    </row>
    <row r="14" ht="20.1" customHeight="1" spans="2:7">
      <c r="B14" s="24">
        <v>9</v>
      </c>
      <c r="C14" s="25">
        <v>0.7</v>
      </c>
      <c r="D14" s="27">
        <v>105.036229941633</v>
      </c>
      <c r="E14" s="26">
        <f t="shared" si="0"/>
        <v>105036.229941633</v>
      </c>
      <c r="F14" s="25">
        <f t="shared" si="2"/>
        <v>-15.36</v>
      </c>
      <c r="G14" s="28">
        <f t="shared" si="1"/>
        <v>1160.88</v>
      </c>
    </row>
    <row r="15" ht="20.1" customHeight="1" spans="2:7">
      <c r="B15" s="24">
        <v>10</v>
      </c>
      <c r="C15" s="25">
        <v>0.7</v>
      </c>
      <c r="D15" s="27">
        <v>104.300976332041</v>
      </c>
      <c r="E15" s="26">
        <f t="shared" si="0"/>
        <v>104300.976332041</v>
      </c>
      <c r="F15" s="25">
        <f t="shared" si="2"/>
        <v>-4.93</v>
      </c>
      <c r="G15" s="28">
        <f t="shared" si="1"/>
        <v>1152.75</v>
      </c>
    </row>
    <row r="16" ht="20.1" customHeight="1" spans="2:7">
      <c r="B16" s="24">
        <v>11</v>
      </c>
      <c r="C16" s="25">
        <v>0.7</v>
      </c>
      <c r="D16" s="27">
        <v>103.570869497717</v>
      </c>
      <c r="E16" s="26">
        <f t="shared" si="0"/>
        <v>103570.869497717</v>
      </c>
      <c r="F16" s="25">
        <f t="shared" si="2"/>
        <v>5.43</v>
      </c>
      <c r="G16" s="28">
        <f t="shared" si="1"/>
        <v>1144.68</v>
      </c>
    </row>
    <row r="17" ht="20.1" customHeight="1" spans="2:7">
      <c r="B17" s="24">
        <v>12</v>
      </c>
      <c r="C17" s="25">
        <v>0.7</v>
      </c>
      <c r="D17" s="27">
        <v>102.845873411233</v>
      </c>
      <c r="E17" s="26">
        <f t="shared" si="0"/>
        <v>102845.873411233</v>
      </c>
      <c r="F17" s="25">
        <f t="shared" si="2"/>
        <v>15.71</v>
      </c>
      <c r="G17" s="28">
        <f t="shared" si="1"/>
        <v>1136.67</v>
      </c>
    </row>
    <row r="18" ht="20.1" customHeight="1" spans="2:7">
      <c r="B18" s="24">
        <v>13</v>
      </c>
      <c r="C18" s="25">
        <v>0.7</v>
      </c>
      <c r="D18" s="27">
        <v>102.125952297354</v>
      </c>
      <c r="E18" s="26">
        <f t="shared" si="0"/>
        <v>102125.952297354</v>
      </c>
      <c r="F18" s="25">
        <f t="shared" si="2"/>
        <v>25.92</v>
      </c>
      <c r="G18" s="28">
        <f t="shared" si="1"/>
        <v>1128.71</v>
      </c>
    </row>
    <row r="19" ht="20.1" customHeight="1" spans="2:7">
      <c r="B19" s="24">
        <v>14</v>
      </c>
      <c r="C19" s="25">
        <v>0.7</v>
      </c>
      <c r="D19" s="27">
        <v>101.411070631273</v>
      </c>
      <c r="E19" s="26">
        <f t="shared" si="0"/>
        <v>101411.070631273</v>
      </c>
      <c r="F19" s="25">
        <f t="shared" si="2"/>
        <v>36.06</v>
      </c>
      <c r="G19" s="28">
        <f t="shared" si="1"/>
        <v>1120.81</v>
      </c>
    </row>
    <row r="20" ht="20.1" customHeight="1" spans="2:7">
      <c r="B20" s="24">
        <v>15</v>
      </c>
      <c r="C20" s="25">
        <v>0.7</v>
      </c>
      <c r="D20" s="27">
        <v>100.701193136854</v>
      </c>
      <c r="E20" s="26">
        <f t="shared" si="0"/>
        <v>100701.193136854</v>
      </c>
      <c r="F20" s="25">
        <f t="shared" si="2"/>
        <v>46.13</v>
      </c>
      <c r="G20" s="28">
        <f t="shared" si="1"/>
        <v>1112.97</v>
      </c>
    </row>
    <row r="21" ht="20.1" customHeight="1" spans="2:7">
      <c r="B21" s="24">
        <v>16</v>
      </c>
      <c r="C21" s="25">
        <v>0.7</v>
      </c>
      <c r="D21" s="27">
        <v>99.9962847848958</v>
      </c>
      <c r="E21" s="26">
        <f t="shared" si="0"/>
        <v>99996.2847848958</v>
      </c>
      <c r="F21" s="25">
        <f t="shared" si="2"/>
        <v>56.13</v>
      </c>
      <c r="G21" s="28">
        <f t="shared" si="1"/>
        <v>1105.18</v>
      </c>
    </row>
    <row r="22" ht="20.1" customHeight="1" spans="2:7">
      <c r="B22" s="24">
        <v>17</v>
      </c>
      <c r="C22" s="25">
        <v>0.7</v>
      </c>
      <c r="D22" s="27">
        <v>99.2963107914018</v>
      </c>
      <c r="E22" s="26">
        <f t="shared" si="0"/>
        <v>99296.3107914017</v>
      </c>
      <c r="F22" s="25">
        <f t="shared" si="2"/>
        <v>66.06</v>
      </c>
      <c r="G22" s="28">
        <f t="shared" si="1"/>
        <v>1097.44</v>
      </c>
    </row>
    <row r="23" ht="20.1" customHeight="1" spans="2:7">
      <c r="B23" s="24">
        <v>18</v>
      </c>
      <c r="C23" s="25">
        <v>0.7</v>
      </c>
      <c r="D23" s="27">
        <v>98.6012366158619</v>
      </c>
      <c r="E23" s="26">
        <f t="shared" si="0"/>
        <v>98601.2366158619</v>
      </c>
      <c r="F23" s="25">
        <f t="shared" si="2"/>
        <v>75.92</v>
      </c>
      <c r="G23" s="28">
        <f t="shared" si="1"/>
        <v>1089.76</v>
      </c>
    </row>
    <row r="24" ht="20.1" customHeight="1" spans="2:7">
      <c r="B24" s="24">
        <v>19</v>
      </c>
      <c r="C24" s="25">
        <v>0.7</v>
      </c>
      <c r="D24" s="27">
        <v>97.9110279595508</v>
      </c>
      <c r="E24" s="26">
        <f t="shared" si="0"/>
        <v>97911.0279595508</v>
      </c>
      <c r="F24" s="25">
        <f t="shared" si="2"/>
        <v>85.71</v>
      </c>
      <c r="G24" s="28">
        <f t="shared" si="1"/>
        <v>1082.13</v>
      </c>
    </row>
    <row r="25" ht="20.1" customHeight="1" spans="2:7">
      <c r="B25" s="24">
        <v>20</v>
      </c>
      <c r="C25" s="25">
        <v>0.7</v>
      </c>
      <c r="D25" s="27">
        <v>97.225650763834</v>
      </c>
      <c r="E25" s="26">
        <f t="shared" si="0"/>
        <v>97225.650763834</v>
      </c>
      <c r="F25" s="25">
        <f t="shared" si="2"/>
        <v>95.43</v>
      </c>
      <c r="G25" s="28">
        <f t="shared" si="1"/>
        <v>1074.55</v>
      </c>
    </row>
    <row r="26" ht="20.1" customHeight="1" spans="2:7">
      <c r="B26" s="24">
        <v>21</v>
      </c>
      <c r="C26" s="25">
        <v>0.7</v>
      </c>
      <c r="D26" s="27">
        <v>96.5450712084871</v>
      </c>
      <c r="E26" s="26">
        <f t="shared" si="0"/>
        <v>96545.0712084871</v>
      </c>
      <c r="F26" s="25">
        <f t="shared" si="2"/>
        <v>105.08</v>
      </c>
      <c r="G26" s="28">
        <f t="shared" si="1"/>
        <v>1067.03</v>
      </c>
    </row>
    <row r="27" ht="20.1" customHeight="1" spans="2:7">
      <c r="B27" s="24">
        <v>22</v>
      </c>
      <c r="C27" s="25">
        <v>0.7</v>
      </c>
      <c r="D27" s="27">
        <v>95.8692557100278</v>
      </c>
      <c r="E27" s="26">
        <f t="shared" si="0"/>
        <v>95869.2557100278</v>
      </c>
      <c r="F27" s="25">
        <f t="shared" si="2"/>
        <v>114.67</v>
      </c>
      <c r="G27" s="28">
        <f t="shared" si="1"/>
        <v>1059.56</v>
      </c>
    </row>
    <row r="28" ht="20.1" customHeight="1" spans="2:7">
      <c r="B28" s="24">
        <v>23</v>
      </c>
      <c r="C28" s="25">
        <v>0.7</v>
      </c>
      <c r="D28" s="27">
        <v>95.1981709200574</v>
      </c>
      <c r="E28" s="26">
        <f t="shared" si="0"/>
        <v>95198.1709200574</v>
      </c>
      <c r="F28" s="25">
        <f t="shared" si="2"/>
        <v>124.19</v>
      </c>
      <c r="G28" s="28">
        <f t="shared" si="1"/>
        <v>1052.15</v>
      </c>
    </row>
    <row r="29" ht="20.1" customHeight="1" spans="2:7">
      <c r="B29" s="24">
        <v>24</v>
      </c>
      <c r="C29" s="25">
        <v>0.7</v>
      </c>
      <c r="D29" s="27">
        <v>94.5317837236171</v>
      </c>
      <c r="E29" s="26">
        <f t="shared" si="0"/>
        <v>94531.7837236171</v>
      </c>
      <c r="F29" s="25">
        <f t="shared" si="2"/>
        <v>133.64</v>
      </c>
      <c r="G29" s="28">
        <f t="shared" si="1"/>
        <v>1044.78</v>
      </c>
    </row>
    <row r="30" ht="20.1" customHeight="1" spans="2:7">
      <c r="B30" s="24">
        <v>25</v>
      </c>
      <c r="C30" s="25">
        <v>0.7</v>
      </c>
      <c r="D30" s="27">
        <v>93.8700612375518</v>
      </c>
      <c r="E30" s="26">
        <f t="shared" si="0"/>
        <v>93870.0612375518</v>
      </c>
      <c r="F30" s="25">
        <f t="shared" si="2"/>
        <v>143.03</v>
      </c>
      <c r="G30" s="28">
        <f t="shared" si="1"/>
        <v>1037.47</v>
      </c>
    </row>
    <row r="31" ht="27.75" customHeight="1" spans="2:7">
      <c r="B31" s="29" t="s">
        <v>66</v>
      </c>
      <c r="C31" s="30"/>
      <c r="D31" s="31">
        <f>SUM(D6:D30)</f>
        <v>2561.45479004721</v>
      </c>
      <c r="E31" s="32">
        <f>SUM(E6:E30)/10000</f>
        <v>256.145479004721</v>
      </c>
      <c r="F31" s="30"/>
      <c r="G31" s="30"/>
    </row>
    <row r="32" spans="2:2">
      <c r="B32" s="33"/>
    </row>
    <row r="33" spans="2:2">
      <c r="B33" s="33"/>
    </row>
    <row r="34" spans="2:2">
      <c r="B34" s="33"/>
    </row>
    <row r="35" spans="2:2">
      <c r="B35" s="33"/>
    </row>
    <row r="36" spans="2:2">
      <c r="B36" s="33"/>
    </row>
    <row r="37" spans="2:2">
      <c r="B37" s="33"/>
    </row>
    <row r="38" spans="2:2">
      <c r="B38" s="33"/>
    </row>
    <row r="39" spans="2:2">
      <c r="B39" s="33"/>
    </row>
    <row r="40" spans="2:2">
      <c r="B40" s="33"/>
    </row>
    <row r="41" spans="2:2">
      <c r="B41" s="33"/>
    </row>
  </sheetData>
  <pageMargins left="0.7" right="0.7" top="0.75" bottom="0.75" header="0.3" footer="0.3"/>
  <pageSetup paperSize="9" orientation="portrait" horizontalDpi="600" verticalDpi="600"/>
  <headerFooter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3" tint="0.599993896298105"/>
  </sheetPr>
  <dimension ref="B2:G9"/>
  <sheetViews>
    <sheetView showGridLines="0" zoomScaleSheetLayoutView="60" workbookViewId="0">
      <selection activeCell="E17" sqref="E17"/>
    </sheetView>
  </sheetViews>
  <sheetFormatPr defaultColWidth="9.14285714285714" defaultRowHeight="12.75" outlineLevelCol="6"/>
  <cols>
    <col min="3" max="3" width="12.2857142857143" customWidth="1"/>
    <col min="4" max="4" width="10.5714285714286" customWidth="1"/>
    <col min="5" max="5" width="13.7142857142857" customWidth="1"/>
    <col min="6" max="6" width="12.7142857142857" customWidth="1"/>
    <col min="7" max="7" width="9.57142857142857" customWidth="1"/>
  </cols>
  <sheetData>
    <row r="2" ht="20.1" customHeight="1" spans="2:7">
      <c r="B2" s="10" t="s">
        <v>67</v>
      </c>
      <c r="C2" s="10" t="s">
        <v>68</v>
      </c>
      <c r="D2" s="10" t="s">
        <v>69</v>
      </c>
      <c r="E2" s="10" t="s">
        <v>70</v>
      </c>
      <c r="F2" s="10" t="s">
        <v>71</v>
      </c>
      <c r="G2" s="10" t="s">
        <v>72</v>
      </c>
    </row>
    <row r="3" ht="20.1" customHeight="1" spans="2:7">
      <c r="B3" s="11" t="s">
        <v>73</v>
      </c>
      <c r="C3" s="12" t="s">
        <v>65</v>
      </c>
      <c r="D3" s="12" t="s">
        <v>65</v>
      </c>
      <c r="E3" s="13">
        <f>ROUND(F3/25,3)</f>
        <v>102.458</v>
      </c>
      <c r="F3" s="13">
        <f>'25年发电量'!D30</f>
        <v>2561.45479004721</v>
      </c>
      <c r="G3" s="12" t="s">
        <v>74</v>
      </c>
    </row>
    <row r="4" ht="20.1" customHeight="1" spans="2:7">
      <c r="B4" s="11" t="s">
        <v>75</v>
      </c>
      <c r="C4" s="12">
        <v>0.3015</v>
      </c>
      <c r="D4" s="12" t="s">
        <v>76</v>
      </c>
      <c r="E4" s="13">
        <f>ROUND($E$3*C4,3)</f>
        <v>30.891</v>
      </c>
      <c r="F4" s="13">
        <f>ROUND(E4*25,3)</f>
        <v>772.275</v>
      </c>
      <c r="G4" s="12" t="s">
        <v>77</v>
      </c>
    </row>
    <row r="5" ht="20.1" customHeight="1" spans="2:7">
      <c r="B5" s="11" t="s">
        <v>78</v>
      </c>
      <c r="C5" s="12">
        <v>0.0022</v>
      </c>
      <c r="D5" s="12" t="s">
        <v>76</v>
      </c>
      <c r="E5" s="13">
        <f>ROUND($E$3*C5,3)</f>
        <v>0.225</v>
      </c>
      <c r="F5" s="13">
        <f>ROUND(E5*25,3)</f>
        <v>5.625</v>
      </c>
      <c r="G5" s="12" t="s">
        <v>77</v>
      </c>
    </row>
    <row r="6" ht="20.1" customHeight="1" spans="2:7">
      <c r="B6" s="11" t="s">
        <v>79</v>
      </c>
      <c r="C6" s="12">
        <v>0.828</v>
      </c>
      <c r="D6" s="12" t="s">
        <v>76</v>
      </c>
      <c r="E6" s="13">
        <f>ROUND($E$3*C6,3)</f>
        <v>84.835</v>
      </c>
      <c r="F6" s="13">
        <f>ROUND(E6*25,3)</f>
        <v>2120.875</v>
      </c>
      <c r="G6" s="12" t="s">
        <v>77</v>
      </c>
    </row>
    <row r="7" ht="20.1" customHeight="1" spans="2:7">
      <c r="B7" s="11" t="s">
        <v>80</v>
      </c>
      <c r="C7" s="12">
        <v>0.0101</v>
      </c>
      <c r="D7" s="12" t="s">
        <v>76</v>
      </c>
      <c r="E7" s="13">
        <f>ROUND($E$3*C7,3)</f>
        <v>1.035</v>
      </c>
      <c r="F7" s="13">
        <f>ROUND(E7*25,3)</f>
        <v>25.875</v>
      </c>
      <c r="G7" s="12" t="s">
        <v>77</v>
      </c>
    </row>
    <row r="8" ht="20.1" customHeight="1" spans="2:7">
      <c r="B8" s="11" t="s">
        <v>81</v>
      </c>
      <c r="C8" s="12">
        <v>0.0152</v>
      </c>
      <c r="D8" s="12" t="s">
        <v>76</v>
      </c>
      <c r="E8" s="13">
        <f>ROUND($E$3*C8,3)</f>
        <v>1.557</v>
      </c>
      <c r="F8" s="13">
        <f>ROUND(E8*25,3)</f>
        <v>38.925</v>
      </c>
      <c r="G8" s="12" t="s">
        <v>77</v>
      </c>
    </row>
    <row r="9" spans="3:3">
      <c r="C9" s="14" t="s">
        <v>82</v>
      </c>
    </row>
  </sheetData>
  <pageMargins left="0.7" right="0.7" top="0.75" bottom="0.75" header="0.3" footer="0.3"/>
  <pageSetup paperSize="9" orientation="portrait" horizontalDpi="600" verticalDpi="600"/>
  <headerFooter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54B2C8"/>
  </sheetPr>
  <dimension ref="A1:J2"/>
  <sheetViews>
    <sheetView showGridLines="0" zoomScaleSheetLayoutView="60" workbookViewId="0">
      <selection activeCell="F2" sqref="F2"/>
    </sheetView>
  </sheetViews>
  <sheetFormatPr defaultColWidth="9.14285714285714" defaultRowHeight="12.75" outlineLevelRow="1"/>
  <cols>
    <col min="1" max="1" width="11.4285714285714"/>
    <col min="2" max="2" width="14"/>
    <col min="3" max="3" width="21.2857142857143"/>
    <col min="4" max="4" width="11.4285714285714"/>
    <col min="5" max="5" width="19.2857142857143"/>
    <col min="6" max="6" width="19.1428571428571"/>
    <col min="7" max="7" width="16.4285714285714"/>
    <col min="8" max="8" width="21.8571428571429"/>
    <col min="9" max="9" width="16.4285714285714"/>
    <col min="10" max="10" width="19.1428571428571"/>
  </cols>
  <sheetData>
    <row r="1" ht="13.5" spans="1:10">
      <c r="A1" s="1" t="s">
        <v>83</v>
      </c>
      <c r="B1" s="1" t="s">
        <v>84</v>
      </c>
      <c r="C1" s="1" t="s">
        <v>85</v>
      </c>
      <c r="D1" s="1" t="s">
        <v>86</v>
      </c>
      <c r="E1" s="1" t="s">
        <v>87</v>
      </c>
      <c r="F1" s="1" t="s">
        <v>88</v>
      </c>
      <c r="G1" s="1" t="s">
        <v>89</v>
      </c>
      <c r="H1" s="1" t="s">
        <v>90</v>
      </c>
      <c r="I1" s="1" t="s">
        <v>91</v>
      </c>
      <c r="J1" s="7" t="s">
        <v>92</v>
      </c>
    </row>
    <row r="2" ht="18" spans="1:10">
      <c r="A2" s="2">
        <v>1</v>
      </c>
      <c r="B2" s="3" t="s">
        <v>93</v>
      </c>
      <c r="C2" s="3" t="s">
        <v>12</v>
      </c>
      <c r="D2" s="4">
        <v>348</v>
      </c>
      <c r="E2" s="4">
        <v>260</v>
      </c>
      <c r="F2" s="5">
        <v>5</v>
      </c>
      <c r="G2" s="6">
        <v>0.005</v>
      </c>
      <c r="H2" s="3" t="s">
        <v>94</v>
      </c>
      <c r="I2" s="8">
        <v>0.05</v>
      </c>
      <c r="J2" s="9">
        <v>0.007</v>
      </c>
    </row>
  </sheetData>
  <pageMargins left="0.7" right="0.7" top="0.75" bottom="0.75" header="0.3" footer="0.3"/>
  <pageSetup paperSize="9" orientation="portrait" horizontalDpi="600" verticalDpi="600"/>
  <headerFooter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光伏发电</vt:lpstr>
      <vt:lpstr>25年发电量</vt:lpstr>
      <vt:lpstr>投资收益</vt:lpstr>
      <vt:lpstr>节能减排</vt:lpstr>
      <vt:lpstr>组件详表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ASUS</cp:lastModifiedBy>
  <dcterms:created xsi:type="dcterms:W3CDTF">2018-11-27T08:44:44Z</dcterms:created>
  <cp:lastPrinted>2023-02-17T09:15:30Z</cp:lastPrinted>
  <dcterms:modified xsi:type="dcterms:W3CDTF">2024-12-29T03:31:59Z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ACDFBC5B067B43E4872E42A651607625_11</vt:lpwstr>
  </property>
  <property fmtid="{D5CDD505-2E9C-101B-9397-08002B2CF9AE}" pid="3" name="KSOProductBuildVer">
    <vt:lpwstr>2052-12.1.0.19302</vt:lpwstr>
  </property>
</Properties>
</file>